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kperez\Desktop\"/>
    </mc:Choice>
  </mc:AlternateContent>
  <xr:revisionPtr revIDLastSave="0" documentId="8_{5AC18D14-9229-47B4-921C-0997B6A4EF79}" xr6:coauthVersionLast="47" xr6:coauthVersionMax="47" xr10:uidLastSave="{00000000-0000-0000-0000-000000000000}"/>
  <bookViews>
    <workbookView xWindow="-120" yWindow="-120" windowWidth="20730" windowHeight="11160" firstSheet="2" activeTab="10" xr2:uid="{00000000-000D-0000-FFFF-FFFF00000000}"/>
  </bookViews>
  <sheets>
    <sheet name="Resumen" sheetId="5" r:id="rId1"/>
    <sheet name="Cuentas por pagar" sheetId="4" r:id="rId2"/>
    <sheet name="Hoja2" sheetId="18" r:id="rId3"/>
    <sheet name="Cuentas por pagar (3)" sheetId="19" r:id="rId4"/>
    <sheet name="C X P-2022" sheetId="21" r:id="rId5"/>
    <sheet name="C X P-2022 (2)" sheetId="22" r:id="rId6"/>
    <sheet name="C X P-2022 (3)" sheetId="23" r:id="rId7"/>
    <sheet name="C X P-2022 (4)" sheetId="25" r:id="rId8"/>
    <sheet name="C X P-2022 (5)" sheetId="26" r:id="rId9"/>
    <sheet name="C X P-2022 (6)" sheetId="27" r:id="rId10"/>
    <sheet name="C X P-2022 (7)" sheetId="28" r:id="rId11"/>
    <sheet name="Hoja1" sheetId="17" state="hidden" r:id="rId12"/>
    <sheet name="Avance 15%" sheetId="16" state="hidden" r:id="rId13"/>
    <sheet name="Sheet1" sheetId="13" state="hidden" r:id="rId14"/>
    <sheet name="Detalle Plantas Pendientes" sheetId="15" state="hidden" r:id="rId15"/>
    <sheet name="Libr. LPN-2017 sin asignar" sheetId="11" state="hidden" r:id="rId16"/>
    <sheet name="Seguimiento a viveristas" sheetId="6" state="hidden" r:id="rId17"/>
    <sheet name="Viveristas 19 sin terminar 17" sheetId="12" state="hidden" r:id="rId18"/>
    <sheet name="Referencias" sheetId="2" state="hidden" r:id="rId19"/>
  </sheets>
  <definedNames>
    <definedName name="_xlnm._FilterDatabase" localSheetId="12" hidden="1">'Avance 15%'!$B$29:$J$38</definedName>
    <definedName name="_xlnm._FilterDatabase" localSheetId="4" hidden="1">'C X P-2022'!$B$27:$J$40</definedName>
    <definedName name="_xlnm._FilterDatabase" localSheetId="5" hidden="1">'C X P-2022 (2)'!$B$27:$J$35</definedName>
    <definedName name="_xlnm._FilterDatabase" localSheetId="6" hidden="1">'C X P-2022 (3)'!$B$27:$J$33</definedName>
    <definedName name="_xlnm._FilterDatabase" localSheetId="7" hidden="1">'C X P-2022 (4)'!$B$27:$J$31</definedName>
    <definedName name="_xlnm._FilterDatabase" localSheetId="8" hidden="1">'C X P-2022 (5)'!$B$27:$J$29</definedName>
    <definedName name="_xlnm._FilterDatabase" localSheetId="9" hidden="1">'C X P-2022 (6)'!$B$27:$J$28</definedName>
    <definedName name="_xlnm._FilterDatabase" localSheetId="10" hidden="1">'C X P-2022 (7)'!$B$27:$J$27</definedName>
    <definedName name="_xlnm._FilterDatabase" localSheetId="1" hidden="1">'Cuentas por pagar'!$B$27:$J$34</definedName>
    <definedName name="_xlnm._FilterDatabase" localSheetId="3" hidden="1">'Cuentas por pagar (3)'!$B$27:$J$34</definedName>
    <definedName name="_xlnm._FilterDatabase" localSheetId="15" hidden="1">'Libr. LPN-2017 sin asignar'!$A$2:$H$13</definedName>
    <definedName name="_xlnm._FilterDatabase" localSheetId="16" hidden="1">'Seguimiento a viveristas'!$A$26:$AB$471</definedName>
    <definedName name="_xlnm._FilterDatabase" localSheetId="13" hidden="1">Sheet1!$A$3:$E$105</definedName>
  </definedNames>
  <calcPr calcId="191029"/>
  <pivotCaches>
    <pivotCache cacheId="0" r:id="rId20"/>
    <pivotCache cacheId="1" r:id="rId21"/>
    <pivotCache cacheId="2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3" i="28" l="1"/>
  <c r="H32" i="28"/>
  <c r="H31" i="28"/>
  <c r="H30" i="28"/>
  <c r="H29" i="28"/>
  <c r="H28" i="28"/>
  <c r="D25" i="28"/>
  <c r="F79" i="27"/>
  <c r="H75" i="27"/>
  <c r="H76" i="27"/>
  <c r="H77" i="27"/>
  <c r="H71" i="27"/>
  <c r="H72" i="27"/>
  <c r="H73" i="27"/>
  <c r="H74" i="27"/>
  <c r="H67" i="27"/>
  <c r="H68" i="27"/>
  <c r="H69" i="27"/>
  <c r="H70" i="27"/>
  <c r="H66" i="27"/>
  <c r="H65" i="27"/>
  <c r="H64" i="27"/>
  <c r="H63" i="27"/>
  <c r="H61" i="27"/>
  <c r="H62" i="27"/>
  <c r="H60" i="27"/>
  <c r="H59" i="27"/>
  <c r="H58" i="27"/>
  <c r="H57" i="27"/>
  <c r="H56" i="27"/>
  <c r="H33" i="27"/>
  <c r="H30" i="27"/>
  <c r="H55" i="27"/>
  <c r="H54" i="27"/>
  <c r="H53" i="27"/>
  <c r="H50" i="27"/>
  <c r="H49" i="27"/>
  <c r="H52" i="27"/>
  <c r="H51" i="27"/>
  <c r="H45" i="27"/>
  <c r="H46" i="27"/>
  <c r="H47" i="27"/>
  <c r="H48" i="27"/>
  <c r="H44" i="27"/>
  <c r="H43" i="27"/>
  <c r="H42" i="27"/>
  <c r="H41" i="27"/>
  <c r="H40" i="27"/>
  <c r="H39" i="27"/>
  <c r="H38" i="27"/>
  <c r="H37" i="27"/>
  <c r="H79" i="27"/>
  <c r="H36" i="27"/>
  <c r="H35" i="27"/>
  <c r="H34" i="27"/>
  <c r="H32" i="27"/>
  <c r="H31" i="27"/>
  <c r="H29" i="27"/>
  <c r="H28" i="27"/>
  <c r="D25" i="27"/>
  <c r="H30" i="26"/>
  <c r="H42" i="26"/>
  <c r="H41" i="26"/>
  <c r="H43" i="26"/>
  <c r="F43" i="26"/>
  <c r="H40" i="26"/>
  <c r="H39" i="26"/>
  <c r="H38" i="26"/>
  <c r="H37" i="26"/>
  <c r="H36" i="26"/>
  <c r="H35" i="26"/>
  <c r="H34" i="26"/>
  <c r="H33" i="26"/>
  <c r="H32" i="26"/>
  <c r="H31" i="26"/>
  <c r="H29" i="26"/>
  <c r="H28" i="26"/>
  <c r="D25" i="26"/>
  <c r="H36" i="25"/>
  <c r="H37" i="25"/>
  <c r="H38" i="25"/>
  <c r="F56" i="25"/>
  <c r="H54" i="25"/>
  <c r="H53" i="25"/>
  <c r="H52" i="25"/>
  <c r="H51" i="25"/>
  <c r="H50" i="25"/>
  <c r="H49" i="25"/>
  <c r="H48" i="25"/>
  <c r="H47" i="25"/>
  <c r="H46" i="25"/>
  <c r="H45" i="25"/>
  <c r="H44" i="25"/>
  <c r="H43" i="25"/>
  <c r="H42" i="25"/>
  <c r="H41" i="25"/>
  <c r="H40" i="25"/>
  <c r="H56" i="25"/>
  <c r="H39" i="25"/>
  <c r="H35" i="25"/>
  <c r="H34" i="25"/>
  <c r="H33" i="25"/>
  <c r="H32" i="25"/>
  <c r="H31" i="25"/>
  <c r="H30" i="25"/>
  <c r="H29" i="25"/>
  <c r="H28" i="25"/>
  <c r="D25" i="25"/>
  <c r="H69" i="23"/>
  <c r="F71" i="23"/>
  <c r="H68" i="23"/>
  <c r="H67" i="23"/>
  <c r="H66" i="23"/>
  <c r="H65" i="23"/>
  <c r="H64" i="23"/>
  <c r="H63" i="23"/>
  <c r="H61" i="23"/>
  <c r="H60" i="23"/>
  <c r="H59" i="23"/>
  <c r="H58" i="23"/>
  <c r="H36" i="23"/>
  <c r="H46" i="23"/>
  <c r="H45" i="23"/>
  <c r="H44" i="23"/>
  <c r="H49" i="23"/>
  <c r="H50" i="23"/>
  <c r="H51" i="23"/>
  <c r="H52" i="23"/>
  <c r="H53" i="23"/>
  <c r="H54" i="23"/>
  <c r="H55" i="23"/>
  <c r="H56" i="23"/>
  <c r="H57" i="23"/>
  <c r="H62" i="23"/>
  <c r="H71" i="23"/>
  <c r="H48" i="23"/>
  <c r="H42" i="23"/>
  <c r="D24" i="28" l="1"/>
  <c r="D24" i="27"/>
  <c r="D24" i="26"/>
  <c r="D24" i="25"/>
  <c r="H47" i="23"/>
  <c r="H43" i="23"/>
  <c r="H41" i="23"/>
  <c r="H40" i="23"/>
  <c r="H39" i="23"/>
  <c r="H38" i="23"/>
  <c r="H37" i="23"/>
  <c r="H35" i="23"/>
  <c r="H34" i="23"/>
  <c r="H33" i="23"/>
  <c r="H32" i="23"/>
  <c r="H31" i="23"/>
  <c r="H30" i="23"/>
  <c r="H29" i="23"/>
  <c r="H28" i="23"/>
  <c r="D25" i="23"/>
  <c r="F67" i="22"/>
  <c r="H62" i="22"/>
  <c r="H61" i="22"/>
  <c r="H60" i="22"/>
  <c r="H59" i="22"/>
  <c r="H58" i="22"/>
  <c r="H57" i="22"/>
  <c r="H56" i="22"/>
  <c r="H55" i="22"/>
  <c r="H54" i="22"/>
  <c r="H36" i="22"/>
  <c r="H53" i="22"/>
  <c r="D24" i="23" l="1"/>
  <c r="H52" i="22"/>
  <c r="H51" i="22"/>
  <c r="H48" i="22"/>
  <c r="H47" i="22"/>
  <c r="H46" i="22"/>
  <c r="H45" i="22"/>
  <c r="H44" i="22"/>
  <c r="H43" i="22"/>
  <c r="H42" i="22"/>
  <c r="H67" i="22"/>
  <c r="H66" i="22"/>
  <c r="H65" i="22"/>
  <c r="H50" i="22"/>
  <c r="H49" i="22"/>
  <c r="H41" i="22"/>
  <c r="H40" i="22"/>
  <c r="H39" i="22"/>
  <c r="H38" i="22"/>
  <c r="H37" i="22"/>
  <c r="H35" i="22"/>
  <c r="H34" i="22"/>
  <c r="H33" i="22"/>
  <c r="H32" i="22"/>
  <c r="H31" i="22"/>
  <c r="H30" i="22"/>
  <c r="H29" i="22"/>
  <c r="H28" i="22"/>
  <c r="D25" i="22"/>
  <c r="F54" i="21"/>
  <c r="H37" i="21"/>
  <c r="H38" i="21"/>
  <c r="H39" i="21"/>
  <c r="H40" i="21"/>
  <c r="H41" i="21"/>
  <c r="H42" i="21"/>
  <c r="H29" i="21"/>
  <c r="H30" i="21"/>
  <c r="H31" i="21"/>
  <c r="H32" i="21"/>
  <c r="H33" i="21"/>
  <c r="H34" i="21"/>
  <c r="H35" i="21"/>
  <c r="H36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35" i="4"/>
  <c r="H28" i="21"/>
  <c r="H34" i="4" s="1"/>
  <c r="D25" i="21"/>
  <c r="F48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48" i="19"/>
  <c r="H34" i="19"/>
  <c r="H33" i="19"/>
  <c r="H32" i="19"/>
  <c r="H31" i="19"/>
  <c r="H30" i="19"/>
  <c r="H29" i="19"/>
  <c r="H28" i="19"/>
  <c r="D25" i="19"/>
  <c r="D24" i="22" l="1"/>
  <c r="D24" i="21"/>
  <c r="D24" i="19"/>
  <c r="H69" i="4"/>
  <c r="F71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2" i="4" l="1"/>
  <c r="H53" i="4"/>
  <c r="H54" i="4"/>
  <c r="H55" i="4"/>
  <c r="H71" i="4"/>
  <c r="H51" i="4"/>
  <c r="H50" i="4"/>
  <c r="H49" i="4"/>
  <c r="H48" i="4"/>
  <c r="H47" i="4"/>
  <c r="H46" i="4"/>
  <c r="H43" i="4"/>
  <c r="H44" i="4"/>
  <c r="H45" i="4"/>
  <c r="H42" i="4"/>
  <c r="H41" i="4"/>
  <c r="D25" i="4" l="1"/>
  <c r="H40" i="4"/>
  <c r="D24" i="4" l="1"/>
  <c r="H38" i="4" l="1"/>
  <c r="H39" i="4"/>
  <c r="H32" i="4"/>
  <c r="R13" i="17"/>
  <c r="R19" i="17"/>
  <c r="R18" i="17"/>
  <c r="R17" i="17"/>
  <c r="R16" i="17"/>
  <c r="H21" i="17"/>
  <c r="I21" i="17"/>
  <c r="J21" i="17"/>
  <c r="K21" i="17"/>
  <c r="L21" i="17"/>
  <c r="M21" i="17"/>
  <c r="N21" i="17"/>
  <c r="O21" i="17"/>
  <c r="P21" i="17"/>
  <c r="Q21" i="17"/>
  <c r="G21" i="17"/>
  <c r="M19" i="17"/>
  <c r="M18" i="17"/>
  <c r="H17" i="17"/>
  <c r="H16" i="17"/>
  <c r="R21" i="17" l="1"/>
  <c r="C21" i="17"/>
  <c r="E21" i="17"/>
  <c r="R15" i="17"/>
  <c r="R12" i="17"/>
  <c r="K12" i="17"/>
  <c r="N11" i="17"/>
  <c r="R11" i="17" s="1"/>
  <c r="R9" i="17"/>
  <c r="R8" i="17"/>
  <c r="R7" i="17"/>
  <c r="R6" i="17"/>
  <c r="R5" i="17"/>
  <c r="N14" i="17" l="1"/>
  <c r="M10" i="17"/>
  <c r="R14" i="17" l="1"/>
  <c r="R10" i="17"/>
  <c r="H36" i="4" l="1"/>
  <c r="H37" i="4"/>
  <c r="H33" i="4" l="1"/>
  <c r="H38" i="16" l="1"/>
  <c r="H37" i="16"/>
  <c r="H36" i="16"/>
  <c r="H35" i="16"/>
  <c r="H34" i="16"/>
  <c r="H33" i="16"/>
  <c r="H32" i="16"/>
  <c r="H31" i="16"/>
  <c r="H30" i="16"/>
  <c r="D27" i="16"/>
  <c r="D26" i="16"/>
  <c r="R448" i="6" l="1"/>
  <c r="T471" i="6"/>
  <c r="S471" i="6" s="1" a="1"/>
  <c r="S471" i="6" s="1"/>
  <c r="T470" i="6"/>
  <c r="S470" i="6" s="1" a="1"/>
  <c r="S470" i="6" s="1"/>
  <c r="Q470" i="6"/>
  <c r="R470" i="6" s="1"/>
  <c r="P471" i="6"/>
  <c r="Q471" i="6" s="1"/>
  <c r="R471" i="6" s="1"/>
  <c r="T469" i="6" l="1"/>
  <c r="S469" i="6" s="1" a="1"/>
  <c r="S469" i="6" s="1"/>
  <c r="R469" i="6"/>
  <c r="T468" i="6"/>
  <c r="S468" i="6" s="1" a="1"/>
  <c r="S468" i="6" s="1"/>
  <c r="R468" i="6"/>
  <c r="T467" i="6" l="1"/>
  <c r="S467" i="6" s="1" a="1"/>
  <c r="S467" i="6" s="1"/>
  <c r="T466" i="6"/>
  <c r="S466" i="6" s="1" a="1"/>
  <c r="S466" i="6" s="1"/>
  <c r="T465" i="6"/>
  <c r="S465" i="6" s="1" a="1"/>
  <c r="S465" i="6" s="1"/>
  <c r="T464" i="6"/>
  <c r="S464" i="6" s="1" a="1"/>
  <c r="S464" i="6" s="1"/>
  <c r="Q467" i="6"/>
  <c r="R467" i="6" s="1"/>
  <c r="Q466" i="6"/>
  <c r="R466" i="6" s="1"/>
  <c r="Q465" i="6"/>
  <c r="R465" i="6" s="1"/>
  <c r="Q464" i="6"/>
  <c r="R464" i="6" s="1"/>
  <c r="T463" i="6"/>
  <c r="S463" i="6" s="1" a="1"/>
  <c r="S463" i="6" s="1"/>
  <c r="R463" i="6"/>
  <c r="T462" i="6"/>
  <c r="S462" i="6" s="1" a="1"/>
  <c r="S462" i="6" s="1"/>
  <c r="R462" i="6"/>
  <c r="T461" i="6"/>
  <c r="S461" i="6" s="1" a="1"/>
  <c r="S461" i="6" s="1"/>
  <c r="R461" i="6"/>
  <c r="T460" i="6" l="1"/>
  <c r="S460" i="6" s="1" a="1"/>
  <c r="S460" i="6" s="1"/>
  <c r="R460" i="6"/>
  <c r="T459" i="6"/>
  <c r="S459" i="6" s="1" a="1"/>
  <c r="S459" i="6" s="1"/>
  <c r="R459" i="6"/>
  <c r="T458" i="6"/>
  <c r="S458" i="6" s="1" a="1"/>
  <c r="S458" i="6" s="1"/>
  <c r="R458" i="6"/>
  <c r="T457" i="6"/>
  <c r="S457" i="6" s="1" a="1"/>
  <c r="S457" i="6" s="1"/>
  <c r="R457" i="6"/>
  <c r="T456" i="6"/>
  <c r="S456" i="6" s="1" a="1"/>
  <c r="S456" i="6" s="1"/>
  <c r="R456" i="6"/>
  <c r="T455" i="6"/>
  <c r="S455" i="6" s="1" a="1"/>
  <c r="S455" i="6" s="1"/>
  <c r="R455" i="6"/>
  <c r="T454" i="6"/>
  <c r="S454" i="6" s="1" a="1"/>
  <c r="S454" i="6" s="1"/>
  <c r="R454" i="6"/>
  <c r="T453" i="6"/>
  <c r="S453" i="6" s="1" a="1"/>
  <c r="S453" i="6" s="1"/>
  <c r="R453" i="6"/>
  <c r="T452" i="6"/>
  <c r="S452" i="6" s="1" a="1"/>
  <c r="S452" i="6" s="1"/>
  <c r="R452" i="6"/>
  <c r="T451" i="6" l="1"/>
  <c r="S451" i="6" s="1" a="1"/>
  <c r="S451" i="6" s="1"/>
  <c r="R451" i="6"/>
  <c r="H31" i="4" l="1"/>
  <c r="H30" i="4"/>
  <c r="H29" i="4"/>
  <c r="T450" i="6" l="1"/>
  <c r="S450" i="6" s="1" a="1"/>
  <c r="S450" i="6" s="1"/>
  <c r="R450" i="6"/>
  <c r="T449" i="6"/>
  <c r="S449" i="6" s="1" a="1"/>
  <c r="S449" i="6" s="1"/>
  <c r="R449" i="6"/>
  <c r="T448" i="6"/>
  <c r="S448" i="6" s="1" a="1"/>
  <c r="S448" i="6" s="1"/>
  <c r="T447" i="6"/>
  <c r="S447" i="6" s="1" a="1"/>
  <c r="S447" i="6" s="1"/>
  <c r="R447" i="6"/>
  <c r="T446" i="6"/>
  <c r="S446" i="6" s="1" a="1"/>
  <c r="S446" i="6" s="1"/>
  <c r="R446" i="6"/>
  <c r="R69" i="6" l="1"/>
  <c r="R71" i="6"/>
  <c r="T71" i="6"/>
  <c r="S71" i="6" s="1" a="1"/>
  <c r="S71" i="6" s="1"/>
  <c r="R281" i="6" l="1"/>
  <c r="T281" i="6"/>
  <c r="S281" i="6" s="1" a="1"/>
  <c r="S281" i="6" s="1"/>
  <c r="R401" i="6"/>
  <c r="T401" i="6"/>
  <c r="S401" i="6" s="1" a="1"/>
  <c r="S401" i="6" s="1"/>
  <c r="R430" i="6" l="1"/>
  <c r="T430" i="6"/>
  <c r="S430" i="6" s="1" a="1"/>
  <c r="S430" i="6" s="1"/>
  <c r="T413" i="6"/>
  <c r="S413" i="6" s="1" a="1"/>
  <c r="S413" i="6" s="1"/>
  <c r="R413" i="6"/>
  <c r="T393" i="6"/>
  <c r="S393" i="6" s="1" a="1"/>
  <c r="S393" i="6" s="1"/>
  <c r="R393" i="6"/>
  <c r="T419" i="6"/>
  <c r="S419" i="6" s="1" a="1"/>
  <c r="S419" i="6" s="1"/>
  <c r="R419" i="6"/>
  <c r="T178" i="6" l="1"/>
  <c r="S178" i="6" s="1" a="1"/>
  <c r="S178" i="6" s="1"/>
  <c r="R178" i="6"/>
  <c r="T177" i="6"/>
  <c r="S177" i="6" s="1" a="1"/>
  <c r="S177" i="6" s="1"/>
  <c r="R177" i="6"/>
  <c r="R171" i="6"/>
  <c r="T171" i="6"/>
  <c r="S171" i="6" s="1" a="1"/>
  <c r="S171" i="6" s="1"/>
  <c r="R190" i="6"/>
  <c r="T190" i="6"/>
  <c r="S190" i="6" s="1" a="1"/>
  <c r="S190" i="6" s="1"/>
  <c r="R174" i="6" l="1"/>
  <c r="R173" i="6"/>
  <c r="T174" i="6"/>
  <c r="S174" i="6" s="1" a="1"/>
  <c r="S174" i="6" s="1"/>
  <c r="T173" i="6"/>
  <c r="S173" i="6" s="1" a="1"/>
  <c r="S173" i="6" s="1"/>
  <c r="T149" i="6" l="1"/>
  <c r="S149" i="6" s="1" a="1"/>
  <c r="S149" i="6" s="1"/>
  <c r="R149" i="6"/>
  <c r="T150" i="6"/>
  <c r="S150" i="6" s="1" a="1"/>
  <c r="S150" i="6" s="1"/>
  <c r="R150" i="6"/>
  <c r="T147" i="6"/>
  <c r="S147" i="6" s="1" a="1"/>
  <c r="S147" i="6" s="1"/>
  <c r="R147" i="6"/>
  <c r="T148" i="6"/>
  <c r="S148" i="6" s="1" a="1"/>
  <c r="S148" i="6" s="1"/>
  <c r="R148" i="6"/>
  <c r="T145" i="6"/>
  <c r="S145" i="6" s="1" a="1"/>
  <c r="S145" i="6" s="1"/>
  <c r="R145" i="6"/>
  <c r="T146" i="6"/>
  <c r="S146" i="6" s="1" a="1"/>
  <c r="S146" i="6" s="1"/>
  <c r="R146" i="6"/>
  <c r="R143" i="6"/>
  <c r="R144" i="6"/>
  <c r="T143" i="6"/>
  <c r="S143" i="6" s="1" a="1"/>
  <c r="S143" i="6" s="1"/>
  <c r="T144" i="6"/>
  <c r="S144" i="6" s="1" a="1"/>
  <c r="S144" i="6" s="1"/>
  <c r="R329" i="6" l="1"/>
  <c r="R207" i="6" l="1"/>
  <c r="R206" i="6"/>
  <c r="T207" i="6"/>
  <c r="S207" i="6" s="1" a="1"/>
  <c r="S207" i="6" s="1"/>
  <c r="T206" i="6"/>
  <c r="S206" i="6" s="1" a="1"/>
  <c r="S206" i="6" s="1"/>
  <c r="T140" i="6"/>
  <c r="S140" i="6" s="1" a="1"/>
  <c r="S140" i="6" s="1"/>
  <c r="R140" i="6"/>
  <c r="T141" i="6"/>
  <c r="S141" i="6" s="1" a="1"/>
  <c r="S141" i="6" s="1"/>
  <c r="R141" i="6"/>
  <c r="T142" i="6"/>
  <c r="S142" i="6" s="1" a="1"/>
  <c r="S142" i="6" s="1"/>
  <c r="R142" i="6"/>
  <c r="T128" i="6"/>
  <c r="S128" i="6" s="1" a="1"/>
  <c r="S128" i="6" s="1"/>
  <c r="R128" i="6"/>
  <c r="T127" i="6"/>
  <c r="S127" i="6" s="1" a="1"/>
  <c r="S127" i="6" s="1"/>
  <c r="R127" i="6"/>
  <c r="T344" i="6"/>
  <c r="S344" i="6" s="1" a="1"/>
  <c r="S344" i="6" s="1"/>
  <c r="R344" i="6"/>
  <c r="T345" i="6"/>
  <c r="S345" i="6" s="1" a="1"/>
  <c r="S345" i="6" s="1"/>
  <c r="R345" i="6"/>
  <c r="T86" i="6"/>
  <c r="S86" i="6" s="1" a="1"/>
  <c r="S86" i="6" s="1"/>
  <c r="R86" i="6"/>
  <c r="T85" i="6"/>
  <c r="S85" i="6" s="1" a="1"/>
  <c r="S85" i="6" s="1"/>
  <c r="R85" i="6"/>
  <c r="R103" i="6" l="1"/>
  <c r="T103" i="6"/>
  <c r="S103" i="6" s="1" a="1"/>
  <c r="S103" i="6" s="1"/>
  <c r="R101" i="6"/>
  <c r="R102" i="6"/>
  <c r="R100" i="6"/>
  <c r="T102" i="6"/>
  <c r="S102" i="6" s="1" a="1"/>
  <c r="S102" i="6" s="1"/>
  <c r="T101" i="6"/>
  <c r="S101" i="6" s="1" a="1"/>
  <c r="S101" i="6" s="1"/>
  <c r="T100" i="6"/>
  <c r="S100" i="6" s="1" a="1"/>
  <c r="S100" i="6" s="1"/>
  <c r="R99" i="6"/>
  <c r="R98" i="6"/>
  <c r="T99" i="6"/>
  <c r="S99" i="6" s="1" a="1"/>
  <c r="S99" i="6" s="1"/>
  <c r="T98" i="6"/>
  <c r="S98" i="6" s="1" a="1"/>
  <c r="S98" i="6" s="1"/>
  <c r="T276" i="6"/>
  <c r="S276" i="6" s="1" a="1"/>
  <c r="S276" i="6" s="1"/>
  <c r="R276" i="6"/>
  <c r="T90" i="6" l="1"/>
  <c r="S90" i="6" s="1" a="1"/>
  <c r="S90" i="6" s="1"/>
  <c r="R90" i="6"/>
  <c r="T89" i="6"/>
  <c r="S89" i="6" s="1" a="1"/>
  <c r="S89" i="6" s="1"/>
  <c r="R89" i="6"/>
  <c r="T88" i="6"/>
  <c r="S88" i="6" s="1" a="1"/>
  <c r="S88" i="6" s="1"/>
  <c r="R88" i="6"/>
  <c r="T87" i="6"/>
  <c r="S87" i="6" s="1" a="1"/>
  <c r="S87" i="6" s="1"/>
  <c r="R87" i="6"/>
  <c r="T106" i="6"/>
  <c r="S106" i="6" s="1" a="1"/>
  <c r="S106" i="6" s="1"/>
  <c r="R106" i="6"/>
  <c r="T105" i="6"/>
  <c r="S105" i="6" s="1" a="1"/>
  <c r="S105" i="6" s="1"/>
  <c r="R105" i="6"/>
  <c r="R107" i="6"/>
  <c r="T107" i="6"/>
  <c r="S107" i="6" s="1" a="1"/>
  <c r="S107" i="6" s="1"/>
  <c r="T104" i="6"/>
  <c r="S104" i="6" s="1" a="1"/>
  <c r="S104" i="6" s="1"/>
  <c r="R104" i="6"/>
  <c r="R287" i="6"/>
  <c r="T287" i="6"/>
  <c r="S287" i="6" s="1" a="1"/>
  <c r="S287" i="6" s="1"/>
  <c r="R286" i="6"/>
  <c r="T286" i="6"/>
  <c r="S286" i="6" s="1" a="1"/>
  <c r="S286" i="6" s="1"/>
  <c r="R285" i="6"/>
  <c r="T285" i="6"/>
  <c r="S285" i="6" s="1" a="1"/>
  <c r="S285" i="6" s="1"/>
  <c r="R284" i="6"/>
  <c r="T284" i="6"/>
  <c r="S284" i="6" s="1" a="1"/>
  <c r="S284" i="6" s="1"/>
  <c r="T175" i="6"/>
  <c r="S175" i="6" s="1" a="1"/>
  <c r="S175" i="6" s="1"/>
  <c r="R175" i="6"/>
  <c r="T172" i="6"/>
  <c r="S172" i="6" s="1" a="1"/>
  <c r="S172" i="6" s="1"/>
  <c r="R172" i="6"/>
  <c r="R176" i="6"/>
  <c r="T176" i="6"/>
  <c r="S176" i="6" s="1" a="1"/>
  <c r="S176" i="6" s="1"/>
  <c r="R170" i="6"/>
  <c r="T170" i="6"/>
  <c r="S170" i="6" s="1" a="1"/>
  <c r="S170" i="6" s="1"/>
  <c r="R213" i="6"/>
  <c r="T213" i="6"/>
  <c r="S213" i="6" s="1" a="1"/>
  <c r="S213" i="6" s="1"/>
  <c r="R212" i="6"/>
  <c r="T212" i="6"/>
  <c r="S212" i="6" s="1" a="1"/>
  <c r="S212" i="6" s="1"/>
  <c r="R211" i="6"/>
  <c r="R210" i="6"/>
  <c r="R209" i="6"/>
  <c r="T211" i="6"/>
  <c r="S211" i="6" s="1" a="1"/>
  <c r="S211" i="6" s="1"/>
  <c r="T210" i="6"/>
  <c r="S210" i="6" s="1" a="1"/>
  <c r="S210" i="6" s="1"/>
  <c r="T209" i="6"/>
  <c r="S209" i="6" s="1" a="1"/>
  <c r="S209" i="6" s="1"/>
  <c r="R208" i="6"/>
  <c r="T208" i="6"/>
  <c r="S208" i="6" s="1" a="1"/>
  <c r="S208" i="6" s="1"/>
  <c r="R64" i="6"/>
  <c r="R63" i="6"/>
  <c r="R67" i="6"/>
  <c r="R66" i="6"/>
  <c r="T67" i="6"/>
  <c r="S67" i="6" s="1" a="1"/>
  <c r="S67" i="6" s="1"/>
  <c r="R80" i="6"/>
  <c r="R79" i="6"/>
  <c r="T80" i="6"/>
  <c r="S80" i="6" s="1" a="1"/>
  <c r="S80" i="6" s="1"/>
  <c r="R77" i="6"/>
  <c r="R76" i="6"/>
  <c r="T77" i="6"/>
  <c r="S77" i="6" s="1" a="1"/>
  <c r="S77" i="6" s="1"/>
  <c r="R75" i="6"/>
  <c r="R74" i="6"/>
  <c r="T75" i="6"/>
  <c r="S75" i="6" s="1" a="1"/>
  <c r="S75" i="6" s="1"/>
  <c r="R73" i="6"/>
  <c r="R72" i="6"/>
  <c r="O72" i="6"/>
  <c r="T66" i="6" s="1"/>
  <c r="S66" i="6" s="1" a="1"/>
  <c r="S66" i="6" s="1"/>
  <c r="T73" i="6"/>
  <c r="S73" i="6" s="1" a="1"/>
  <c r="S73" i="6" s="1"/>
  <c r="R70" i="6"/>
  <c r="R68" i="6"/>
  <c r="R78" i="6"/>
  <c r="T64" i="6"/>
  <c r="S64" i="6" s="1" a="1"/>
  <c r="S64" i="6" s="1"/>
  <c r="R65" i="6"/>
  <c r="T65" i="6"/>
  <c r="S65" i="6" s="1" a="1"/>
  <c r="S65" i="6" s="1"/>
  <c r="T68" i="6" l="1"/>
  <c r="S68" i="6" s="1" a="1"/>
  <c r="S68" i="6" s="1"/>
  <c r="T72" i="6"/>
  <c r="S72" i="6" s="1" a="1"/>
  <c r="S72" i="6" s="1"/>
  <c r="T74" i="6"/>
  <c r="S74" i="6" s="1" a="1"/>
  <c r="S74" i="6" s="1"/>
  <c r="T79" i="6"/>
  <c r="S79" i="6" s="1" a="1"/>
  <c r="S79" i="6" s="1"/>
  <c r="T70" i="6"/>
  <c r="S70" i="6" s="1" a="1"/>
  <c r="S70" i="6" s="1"/>
  <c r="T63" i="6"/>
  <c r="S63" i="6" s="1" a="1"/>
  <c r="S63" i="6" s="1"/>
  <c r="T69" i="6"/>
  <c r="S69" i="6" s="1" a="1"/>
  <c r="S69" i="6" s="1"/>
  <c r="T78" i="6"/>
  <c r="S78" i="6" s="1" a="1"/>
  <c r="S78" i="6" s="1"/>
  <c r="T76" i="6"/>
  <c r="S76" i="6" s="1" a="1"/>
  <c r="S76" i="6" s="1"/>
  <c r="R139" i="6" l="1"/>
  <c r="T139" i="6"/>
  <c r="S139" i="6" s="1" a="1"/>
  <c r="S139" i="6" s="1"/>
  <c r="R129" i="6"/>
  <c r="T129" i="6"/>
  <c r="S129" i="6" s="1" a="1"/>
  <c r="S129" i="6" s="1"/>
  <c r="R118" i="6" l="1"/>
  <c r="R117" i="6"/>
  <c r="T118" i="6"/>
  <c r="S118" i="6" s="1" a="1"/>
  <c r="S118" i="6" s="1"/>
  <c r="R119" i="6"/>
  <c r="R120" i="6"/>
  <c r="T120" i="6"/>
  <c r="S120" i="6" s="1" a="1"/>
  <c r="S120" i="6" s="1"/>
  <c r="R346" i="6"/>
  <c r="T346" i="6" l="1"/>
  <c r="S346" i="6" s="1" a="1"/>
  <c r="S346" i="6" s="1"/>
  <c r="R330" i="6" l="1"/>
  <c r="R280" i="6" l="1"/>
  <c r="R279" i="6"/>
  <c r="T280" i="6"/>
  <c r="S280" i="6" s="1" a="1"/>
  <c r="S280" i="6" s="1"/>
  <c r="T279" i="6"/>
  <c r="S279" i="6" s="1" a="1"/>
  <c r="S279" i="6" s="1"/>
  <c r="R278" i="6"/>
  <c r="T278" i="6"/>
  <c r="S278" i="6" s="1" a="1"/>
  <c r="S278" i="6" s="1"/>
  <c r="T277" i="6"/>
  <c r="S277" i="6" s="1" a="1"/>
  <c r="S277" i="6" s="1"/>
  <c r="R277" i="6"/>
  <c r="R163" i="6" l="1"/>
  <c r="T163" i="6"/>
  <c r="S163" i="6" s="1" a="1"/>
  <c r="S163" i="6" s="1"/>
  <c r="T314" i="6" l="1"/>
  <c r="S314" i="6" s="1" a="1"/>
  <c r="S314" i="6" s="1"/>
  <c r="R314" i="6"/>
  <c r="T315" i="6"/>
  <c r="S315" i="6" s="1" a="1"/>
  <c r="S315" i="6" s="1"/>
  <c r="R315" i="6"/>
  <c r="T313" i="6"/>
  <c r="S313" i="6" s="1" a="1"/>
  <c r="S313" i="6" s="1"/>
  <c r="R313" i="6"/>
  <c r="T311" i="6"/>
  <c r="S311" i="6" s="1" a="1"/>
  <c r="S311" i="6" s="1"/>
  <c r="R311" i="6"/>
  <c r="T312" i="6"/>
  <c r="S312" i="6" s="1" a="1"/>
  <c r="S312" i="6" s="1"/>
  <c r="R312" i="6"/>
  <c r="T228" i="6"/>
  <c r="S228" i="6" s="1" a="1"/>
  <c r="S228" i="6" s="1"/>
  <c r="R228" i="6"/>
  <c r="T229" i="6"/>
  <c r="S229" i="6" s="1" a="1"/>
  <c r="S229" i="6" s="1"/>
  <c r="R229" i="6"/>
  <c r="T227" i="6"/>
  <c r="S227" i="6" s="1" a="1"/>
  <c r="S227" i="6" s="1"/>
  <c r="R227" i="6"/>
  <c r="T226" i="6"/>
  <c r="S226" i="6" s="1" a="1"/>
  <c r="S226" i="6" s="1"/>
  <c r="R226" i="6"/>
  <c r="R97" i="6"/>
  <c r="R95" i="6"/>
  <c r="T97" i="6"/>
  <c r="S97" i="6" s="1" a="1"/>
  <c r="S97" i="6" s="1"/>
  <c r="T96" i="6"/>
  <c r="S96" i="6" s="1" a="1"/>
  <c r="S96" i="6" s="1"/>
  <c r="R96" i="6"/>
  <c r="T95" i="6"/>
  <c r="S95" i="6" s="1" a="1"/>
  <c r="S95" i="6" s="1"/>
  <c r="T94" i="6"/>
  <c r="S94" i="6" s="1" a="1"/>
  <c r="S94" i="6" s="1"/>
  <c r="R94" i="6"/>
  <c r="T283" i="6"/>
  <c r="S283" i="6" s="1" a="1"/>
  <c r="S283" i="6" s="1"/>
  <c r="R283" i="6"/>
  <c r="T282" i="6"/>
  <c r="S282" i="6" s="1" a="1"/>
  <c r="S282" i="6" s="1"/>
  <c r="R282" i="6"/>
  <c r="O350" i="6"/>
  <c r="O349" i="6"/>
  <c r="R355" i="6"/>
  <c r="R353" i="6"/>
  <c r="R352" i="6"/>
  <c r="R351" i="6"/>
  <c r="R354" i="6"/>
  <c r="R350" i="6"/>
  <c r="R349" i="6"/>
  <c r="T35" i="6"/>
  <c r="S35" i="6" s="1" a="1"/>
  <c r="S35" i="6" s="1"/>
  <c r="T34" i="6"/>
  <c r="S34" i="6" s="1" a="1"/>
  <c r="S34" i="6" s="1"/>
  <c r="R35" i="6"/>
  <c r="R34" i="6"/>
  <c r="T352" i="6" l="1"/>
  <c r="S352" i="6" s="1" a="1"/>
  <c r="S352" i="6" s="1"/>
  <c r="T353" i="6"/>
  <c r="S353" i="6" s="1" a="1"/>
  <c r="S353" i="6" s="1"/>
  <c r="T350" i="6"/>
  <c r="S350" i="6" s="1" a="1"/>
  <c r="S350" i="6" s="1"/>
  <c r="T351" i="6"/>
  <c r="S351" i="6" s="1" a="1"/>
  <c r="S351" i="6" s="1"/>
  <c r="T349" i="6"/>
  <c r="S349" i="6" s="1" a="1"/>
  <c r="S349" i="6" s="1"/>
  <c r="T354" i="6"/>
  <c r="S354" i="6" s="1" a="1"/>
  <c r="S354" i="6" s="1"/>
  <c r="T355" i="6"/>
  <c r="S355" i="6" s="1" a="1"/>
  <c r="S355" i="6" s="1"/>
  <c r="R162" i="6" l="1"/>
  <c r="R161" i="6"/>
  <c r="T162" i="6"/>
  <c r="S162" i="6" s="1" a="1"/>
  <c r="S162" i="6" s="1"/>
  <c r="T161" i="6"/>
  <c r="S161" i="6" s="1" a="1"/>
  <c r="S161" i="6" s="1"/>
  <c r="T293" i="6"/>
  <c r="S293" i="6" s="1" a="1"/>
  <c r="S293" i="6" s="1"/>
  <c r="R293" i="6"/>
  <c r="T291" i="6"/>
  <c r="S291" i="6" s="1" a="1"/>
  <c r="S291" i="6" s="1"/>
  <c r="R291" i="6"/>
  <c r="T290" i="6"/>
  <c r="S290" i="6" s="1" a="1"/>
  <c r="S290" i="6" s="1"/>
  <c r="R290" i="6"/>
  <c r="T292" i="6"/>
  <c r="S292" i="6" s="1" a="1"/>
  <c r="S292" i="6" s="1"/>
  <c r="R292" i="6"/>
  <c r="T289" i="6"/>
  <c r="S289" i="6" s="1" a="1"/>
  <c r="S289" i="6" s="1"/>
  <c r="R289" i="6"/>
  <c r="T288" i="6"/>
  <c r="S288" i="6" s="1" a="1"/>
  <c r="S288" i="6" s="1"/>
  <c r="R288" i="6"/>
  <c r="T324" i="6"/>
  <c r="S324" i="6" s="1" a="1"/>
  <c r="S324" i="6" s="1"/>
  <c r="R324" i="6"/>
  <c r="T323" i="6"/>
  <c r="S323" i="6" s="1" a="1"/>
  <c r="S323" i="6" s="1"/>
  <c r="R323" i="6"/>
  <c r="T322" i="6"/>
  <c r="S322" i="6" s="1" a="1"/>
  <c r="S322" i="6" s="1"/>
  <c r="R322" i="6"/>
  <c r="T321" i="6"/>
  <c r="S321" i="6" s="1" a="1"/>
  <c r="S321" i="6" s="1"/>
  <c r="R321" i="6"/>
  <c r="T320" i="6"/>
  <c r="S320" i="6" s="1" a="1"/>
  <c r="S320" i="6" s="1"/>
  <c r="R320" i="6"/>
  <c r="T319" i="6"/>
  <c r="S319" i="6" s="1" a="1"/>
  <c r="S319" i="6" s="1"/>
  <c r="R319" i="6"/>
  <c r="T318" i="6"/>
  <c r="S318" i="6" s="1" a="1"/>
  <c r="S318" i="6" s="1"/>
  <c r="R318" i="6"/>
  <c r="T317" i="6"/>
  <c r="S317" i="6" s="1" a="1"/>
  <c r="S317" i="6" s="1"/>
  <c r="R317" i="6"/>
  <c r="T316" i="6"/>
  <c r="S316" i="6" s="1" a="1"/>
  <c r="S316" i="6" s="1"/>
  <c r="R316" i="6"/>
  <c r="T201" i="6"/>
  <c r="S201" i="6" s="1" a="1"/>
  <c r="S201" i="6" s="1"/>
  <c r="R201" i="6"/>
  <c r="T200" i="6"/>
  <c r="S200" i="6" s="1" a="1"/>
  <c r="S200" i="6" s="1"/>
  <c r="R200" i="6"/>
  <c r="T199" i="6"/>
  <c r="S199" i="6" s="1" a="1"/>
  <c r="S199" i="6" s="1"/>
  <c r="R199" i="6"/>
  <c r="T198" i="6"/>
  <c r="S198" i="6" s="1" a="1"/>
  <c r="S198" i="6" s="1"/>
  <c r="R198" i="6"/>
  <c r="T197" i="6"/>
  <c r="S197" i="6" s="1" a="1"/>
  <c r="S197" i="6" s="1"/>
  <c r="R197" i="6"/>
  <c r="T196" i="6"/>
  <c r="S196" i="6" s="1" a="1"/>
  <c r="S196" i="6" s="1"/>
  <c r="R196" i="6"/>
  <c r="T132" i="6"/>
  <c r="S132" i="6" s="1" a="1"/>
  <c r="S132" i="6" s="1"/>
  <c r="R132" i="6"/>
  <c r="T131" i="6"/>
  <c r="S131" i="6" s="1" a="1"/>
  <c r="S131" i="6" s="1"/>
  <c r="R131" i="6"/>
  <c r="T130" i="6"/>
  <c r="S130" i="6" s="1" a="1"/>
  <c r="S130" i="6" s="1"/>
  <c r="R130" i="6"/>
  <c r="T254" i="6"/>
  <c r="S254" i="6" s="1" a="1"/>
  <c r="S254" i="6" s="1"/>
  <c r="R254" i="6"/>
  <c r="T253" i="6"/>
  <c r="S253" i="6" s="1" a="1"/>
  <c r="S253" i="6" s="1"/>
  <c r="R253" i="6"/>
  <c r="R193" i="6"/>
  <c r="T195" i="6"/>
  <c r="S195" i="6" s="1" a="1"/>
  <c r="S195" i="6" s="1"/>
  <c r="R195" i="6"/>
  <c r="T194" i="6"/>
  <c r="S194" i="6" s="1" a="1"/>
  <c r="S194" i="6" s="1"/>
  <c r="R194" i="6"/>
  <c r="T193" i="6"/>
  <c r="S193" i="6" s="1" a="1"/>
  <c r="S193" i="6" s="1"/>
  <c r="T192" i="6"/>
  <c r="S192" i="6" s="1" a="1"/>
  <c r="S192" i="6" s="1"/>
  <c r="R192" i="6"/>
  <c r="T191" i="6"/>
  <c r="S191" i="6" s="1" a="1"/>
  <c r="S191" i="6" s="1"/>
  <c r="R191" i="6"/>
  <c r="T40" i="6"/>
  <c r="S40" i="6" s="1" a="1"/>
  <c r="S40" i="6" s="1"/>
  <c r="R40" i="6"/>
  <c r="T39" i="6"/>
  <c r="S39" i="6" s="1" a="1"/>
  <c r="S39" i="6" s="1"/>
  <c r="R39" i="6"/>
  <c r="T38" i="6"/>
  <c r="S38" i="6" s="1" a="1"/>
  <c r="S38" i="6" s="1"/>
  <c r="R38" i="6"/>
  <c r="T37" i="6"/>
  <c r="S37" i="6" s="1" a="1"/>
  <c r="S37" i="6" s="1"/>
  <c r="R37" i="6"/>
  <c r="T36" i="6"/>
  <c r="S36" i="6" s="1" a="1"/>
  <c r="S36" i="6" s="1"/>
  <c r="R36" i="6"/>
  <c r="T251" i="6"/>
  <c r="S251" i="6" s="1" a="1"/>
  <c r="S251" i="6" s="1"/>
  <c r="R251" i="6"/>
  <c r="T252" i="6"/>
  <c r="S252" i="6" s="1" a="1"/>
  <c r="S252" i="6" s="1"/>
  <c r="R252" i="6"/>
  <c r="T250" i="6"/>
  <c r="S250" i="6" s="1" a="1"/>
  <c r="S250" i="6" s="1"/>
  <c r="R250" i="6"/>
  <c r="T249" i="6"/>
  <c r="S249" i="6" s="1" a="1"/>
  <c r="S249" i="6" s="1"/>
  <c r="R249" i="6"/>
  <c r="T248" i="6"/>
  <c r="S248" i="6" s="1" a="1"/>
  <c r="S248" i="6" s="1"/>
  <c r="R248" i="6"/>
  <c r="T264" i="6"/>
  <c r="S264" i="6" s="1" a="1"/>
  <c r="S264" i="6" s="1"/>
  <c r="R264" i="6"/>
  <c r="T263" i="6"/>
  <c r="S263" i="6" s="1" a="1"/>
  <c r="S263" i="6" s="1"/>
  <c r="R263" i="6"/>
  <c r="T262" i="6"/>
  <c r="S262" i="6" s="1" a="1"/>
  <c r="S262" i="6" s="1"/>
  <c r="R262" i="6"/>
  <c r="T261" i="6"/>
  <c r="S261" i="6" s="1" a="1"/>
  <c r="S261" i="6" s="1"/>
  <c r="R261" i="6"/>
  <c r="T260" i="6"/>
  <c r="S260" i="6" s="1" a="1"/>
  <c r="S260" i="6" s="1"/>
  <c r="R260" i="6"/>
  <c r="T259" i="6"/>
  <c r="S259" i="6" s="1" a="1"/>
  <c r="S259" i="6" s="1"/>
  <c r="R259" i="6"/>
  <c r="T33" i="6"/>
  <c r="S33" i="6" s="1" a="1"/>
  <c r="S33" i="6" s="1"/>
  <c r="R33" i="6"/>
  <c r="T32" i="6"/>
  <c r="S32" i="6" s="1" a="1"/>
  <c r="S32" i="6" s="1"/>
  <c r="R32" i="6"/>
  <c r="T31" i="6"/>
  <c r="S31" i="6" s="1" a="1"/>
  <c r="S31" i="6" s="1"/>
  <c r="R31" i="6"/>
  <c r="T30" i="6"/>
  <c r="S30" i="6" s="1" a="1"/>
  <c r="S30" i="6" s="1"/>
  <c r="R30" i="6"/>
  <c r="T29" i="6"/>
  <c r="S29" i="6" s="1" a="1"/>
  <c r="S29" i="6" s="1"/>
  <c r="R29" i="6"/>
  <c r="T28" i="6"/>
  <c r="S28" i="6" s="1" a="1"/>
  <c r="S28" i="6" s="1"/>
  <c r="R28" i="6"/>
  <c r="T27" i="6"/>
  <c r="S27" i="6" s="1" a="1"/>
  <c r="S27" i="6" s="1"/>
  <c r="R27" i="6"/>
  <c r="T258" i="6"/>
  <c r="S258" i="6" s="1" a="1"/>
  <c r="S258" i="6" s="1"/>
  <c r="R258" i="6"/>
  <c r="T257" i="6"/>
  <c r="S257" i="6" s="1" a="1"/>
  <c r="S257" i="6" s="1"/>
  <c r="R257" i="6"/>
  <c r="T256" i="6"/>
  <c r="S256" i="6" s="1" a="1"/>
  <c r="S256" i="6" s="1"/>
  <c r="R256" i="6"/>
  <c r="T255" i="6"/>
  <c r="S255" i="6" s="1" a="1"/>
  <c r="S255" i="6" s="1"/>
  <c r="R255" i="6"/>
  <c r="R83" i="6"/>
  <c r="R84" i="6"/>
  <c r="T83" i="6"/>
  <c r="S83" i="6" s="1" a="1"/>
  <c r="S83" i="6" s="1"/>
  <c r="T84" i="6"/>
  <c r="S84" i="6" s="1" a="1"/>
  <c r="S84" i="6" s="1"/>
  <c r="T81" i="6"/>
  <c r="S81" i="6" s="1" a="1"/>
  <c r="S81" i="6" s="1"/>
  <c r="T82" i="6"/>
  <c r="S82" i="6" s="1" a="1"/>
  <c r="S82" i="6" s="1"/>
  <c r="R81" i="6"/>
  <c r="R82" i="6"/>
  <c r="T154" i="6"/>
  <c r="S154" i="6" s="1" a="1"/>
  <c r="S154" i="6" s="1"/>
  <c r="R154" i="6"/>
  <c r="T153" i="6"/>
  <c r="S153" i="6" s="1" a="1"/>
  <c r="S153" i="6" s="1"/>
  <c r="R153" i="6"/>
  <c r="T152" i="6"/>
  <c r="S152" i="6" s="1" a="1"/>
  <c r="S152" i="6" s="1"/>
  <c r="R152" i="6"/>
  <c r="T151" i="6"/>
  <c r="S151" i="6" s="1" a="1"/>
  <c r="S151" i="6" s="1"/>
  <c r="R151" i="6"/>
  <c r="T272" i="6"/>
  <c r="S272" i="6" s="1" a="1"/>
  <c r="S272" i="6" s="1"/>
  <c r="R272" i="6"/>
  <c r="T273" i="6"/>
  <c r="S273" i="6" s="1" a="1"/>
  <c r="S273" i="6" s="1"/>
  <c r="R273" i="6"/>
  <c r="T271" i="6"/>
  <c r="S271" i="6" s="1" a="1"/>
  <c r="S271" i="6" s="1"/>
  <c r="R271" i="6"/>
  <c r="T270" i="6"/>
  <c r="S270" i="6" s="1" a="1"/>
  <c r="S270" i="6" s="1"/>
  <c r="R270" i="6"/>
  <c r="T269" i="6"/>
  <c r="S269" i="6" s="1" a="1"/>
  <c r="S269" i="6" s="1"/>
  <c r="R269" i="6"/>
  <c r="T268" i="6"/>
  <c r="S268" i="6" s="1" a="1"/>
  <c r="S268" i="6" s="1"/>
  <c r="R268" i="6"/>
  <c r="T267" i="6"/>
  <c r="S267" i="6" s="1" a="1"/>
  <c r="S267" i="6" s="1"/>
  <c r="R267" i="6"/>
  <c r="T266" i="6"/>
  <c r="S266" i="6" s="1" a="1"/>
  <c r="S266" i="6" s="1"/>
  <c r="R266" i="6"/>
  <c r="T265" i="6"/>
  <c r="S265" i="6" s="1" a="1"/>
  <c r="S265" i="6" s="1"/>
  <c r="R265" i="6"/>
  <c r="O220" i="6"/>
  <c r="R223" i="6"/>
  <c r="R222" i="6"/>
  <c r="R221" i="6"/>
  <c r="R220" i="6"/>
  <c r="R219" i="6"/>
  <c r="R218" i="6"/>
  <c r="R217" i="6"/>
  <c r="R216" i="6"/>
  <c r="R215" i="6"/>
  <c r="R214" i="6"/>
  <c r="R169" i="6"/>
  <c r="R168" i="6"/>
  <c r="T169" i="6"/>
  <c r="S169" i="6" s="1" a="1"/>
  <c r="S169" i="6" s="1"/>
  <c r="T168" i="6"/>
  <c r="S168" i="6" s="1" a="1"/>
  <c r="S168" i="6" s="1"/>
  <c r="T167" i="6"/>
  <c r="S167" i="6" s="1" a="1"/>
  <c r="S167" i="6" s="1"/>
  <c r="T166" i="6"/>
  <c r="S166" i="6" s="1" a="1"/>
  <c r="S166" i="6" s="1"/>
  <c r="R167" i="6"/>
  <c r="R166" i="6"/>
  <c r="T165" i="6"/>
  <c r="S165" i="6" s="1" a="1"/>
  <c r="S165" i="6" s="1"/>
  <c r="R165" i="6"/>
  <c r="T164" i="6"/>
  <c r="S164" i="6" s="1" a="1"/>
  <c r="S164" i="6" s="1"/>
  <c r="R164" i="6"/>
  <c r="T189" i="6"/>
  <c r="S189" i="6" s="1" a="1"/>
  <c r="S189" i="6" s="1"/>
  <c r="R189" i="6"/>
  <c r="T187" i="6"/>
  <c r="S187" i="6" s="1" a="1"/>
  <c r="S187" i="6" s="1"/>
  <c r="R187" i="6"/>
  <c r="T186" i="6"/>
  <c r="S186" i="6" s="1" a="1"/>
  <c r="S186" i="6" s="1"/>
  <c r="R186" i="6"/>
  <c r="T188" i="6"/>
  <c r="S188" i="6" s="1" a="1"/>
  <c r="S188" i="6" s="1"/>
  <c r="R188" i="6"/>
  <c r="T185" i="6"/>
  <c r="S185" i="6" s="1" a="1"/>
  <c r="S185" i="6" s="1"/>
  <c r="R185" i="6"/>
  <c r="T308" i="6"/>
  <c r="S308" i="6" s="1" a="1"/>
  <c r="S308" i="6" s="1"/>
  <c r="R308" i="6"/>
  <c r="T306" i="6"/>
  <c r="S306" i="6" s="1" a="1"/>
  <c r="S306" i="6" s="1"/>
  <c r="R306" i="6"/>
  <c r="T307" i="6"/>
  <c r="S307" i="6" s="1" a="1"/>
  <c r="S307" i="6" s="1"/>
  <c r="R307" i="6"/>
  <c r="T305" i="6"/>
  <c r="S305" i="6" s="1" a="1"/>
  <c r="S305" i="6" s="1"/>
  <c r="R305" i="6"/>
  <c r="T304" i="6"/>
  <c r="S304" i="6" s="1" a="1"/>
  <c r="S304" i="6" s="1"/>
  <c r="R304" i="6"/>
  <c r="T303" i="6"/>
  <c r="S303" i="6" s="1" a="1"/>
  <c r="S303" i="6" s="1"/>
  <c r="R303" i="6"/>
  <c r="T222" i="6" l="1"/>
  <c r="S222" i="6" s="1" a="1"/>
  <c r="S222" i="6" s="1"/>
  <c r="T220" i="6"/>
  <c r="S220" i="6" s="1" a="1"/>
  <c r="S220" i="6" s="1"/>
  <c r="T215" i="6"/>
  <c r="S215" i="6" s="1" a="1"/>
  <c r="S215" i="6" s="1"/>
  <c r="T221" i="6"/>
  <c r="S221" i="6" s="1" a="1"/>
  <c r="S221" i="6" s="1"/>
  <c r="T214" i="6"/>
  <c r="S214" i="6" s="1" a="1"/>
  <c r="S214" i="6" s="1"/>
  <c r="T216" i="6"/>
  <c r="S216" i="6" s="1" a="1"/>
  <c r="S216" i="6" s="1"/>
  <c r="T218" i="6"/>
  <c r="S218" i="6" s="1" a="1"/>
  <c r="S218" i="6" s="1"/>
  <c r="T223" i="6"/>
  <c r="S223" i="6" s="1" a="1"/>
  <c r="S223" i="6" s="1"/>
  <c r="T217" i="6"/>
  <c r="S217" i="6" s="1" a="1"/>
  <c r="S217" i="6" s="1"/>
  <c r="T219" i="6"/>
  <c r="S219" i="6" s="1" a="1"/>
  <c r="S219" i="6" s="1"/>
  <c r="R61" i="6" l="1"/>
  <c r="T429" i="6"/>
  <c r="S429" i="6" s="1" a="1"/>
  <c r="S429" i="6" s="1"/>
  <c r="R429" i="6"/>
  <c r="T428" i="6"/>
  <c r="S428" i="6" s="1" a="1"/>
  <c r="S428" i="6" s="1"/>
  <c r="R428" i="6"/>
  <c r="T427" i="6"/>
  <c r="S427" i="6" s="1" a="1"/>
  <c r="S427" i="6" s="1"/>
  <c r="R427" i="6"/>
  <c r="T425" i="6"/>
  <c r="S425" i="6" s="1" a="1"/>
  <c r="S425" i="6" s="1"/>
  <c r="R425" i="6"/>
  <c r="T426" i="6"/>
  <c r="S426" i="6" s="1" a="1"/>
  <c r="S426" i="6" s="1"/>
  <c r="R426" i="6"/>
  <c r="T424" i="6"/>
  <c r="S424" i="6" s="1" a="1"/>
  <c r="S424" i="6" s="1"/>
  <c r="R424" i="6"/>
  <c r="T423" i="6"/>
  <c r="S423" i="6" s="1" a="1"/>
  <c r="S423" i="6" s="1"/>
  <c r="R423" i="6"/>
  <c r="T422" i="6"/>
  <c r="S422" i="6" s="1" a="1"/>
  <c r="S422" i="6" s="1"/>
  <c r="R422" i="6"/>
  <c r="T421" i="6"/>
  <c r="S421" i="6" s="1" a="1"/>
  <c r="S421" i="6" s="1"/>
  <c r="R421" i="6"/>
  <c r="T445" i="6"/>
  <c r="S445" i="6" s="1" a="1"/>
  <c r="S445" i="6" s="1"/>
  <c r="R445" i="6"/>
  <c r="T443" i="6"/>
  <c r="S443" i="6" s="1" a="1"/>
  <c r="S443" i="6" s="1"/>
  <c r="R443" i="6"/>
  <c r="T433" i="6"/>
  <c r="S433" i="6" s="1" a="1"/>
  <c r="S433" i="6" s="1"/>
  <c r="R433" i="6"/>
  <c r="T444" i="6"/>
  <c r="S444" i="6" s="1" a="1"/>
  <c r="S444" i="6" s="1"/>
  <c r="R444" i="6"/>
  <c r="T441" i="6"/>
  <c r="S441" i="6" s="1" a="1"/>
  <c r="S441" i="6" s="1"/>
  <c r="R441" i="6"/>
  <c r="T439" i="6"/>
  <c r="S439" i="6" s="1" a="1"/>
  <c r="S439" i="6" s="1"/>
  <c r="R439" i="6"/>
  <c r="T438" i="6"/>
  <c r="S438" i="6" s="1" a="1"/>
  <c r="S438" i="6" s="1"/>
  <c r="R438" i="6"/>
  <c r="T437" i="6"/>
  <c r="S437" i="6" s="1" a="1"/>
  <c r="S437" i="6" s="1"/>
  <c r="R437" i="6"/>
  <c r="T432" i="6"/>
  <c r="S432" i="6" s="1" a="1"/>
  <c r="S432" i="6" s="1"/>
  <c r="R432" i="6"/>
  <c r="T442" i="6"/>
  <c r="S442" i="6" s="1" a="1"/>
  <c r="S442" i="6" s="1"/>
  <c r="R442" i="6"/>
  <c r="T440" i="6"/>
  <c r="S440" i="6" s="1" a="1"/>
  <c r="S440" i="6" s="1"/>
  <c r="R440" i="6"/>
  <c r="T436" i="6"/>
  <c r="S436" i="6" s="1" a="1"/>
  <c r="S436" i="6" s="1"/>
  <c r="R436" i="6"/>
  <c r="T435" i="6"/>
  <c r="S435" i="6" s="1" a="1"/>
  <c r="S435" i="6" s="1"/>
  <c r="R435" i="6"/>
  <c r="T434" i="6"/>
  <c r="S434" i="6" s="1" a="1"/>
  <c r="S434" i="6" s="1"/>
  <c r="R434" i="6"/>
  <c r="T431" i="6"/>
  <c r="S431" i="6" s="1" a="1"/>
  <c r="S431" i="6" s="1"/>
  <c r="R431" i="6"/>
  <c r="T412" i="6"/>
  <c r="S412" i="6" s="1" a="1"/>
  <c r="S412" i="6" s="1"/>
  <c r="R412" i="6"/>
  <c r="T405" i="6"/>
  <c r="S405" i="6" s="1" a="1"/>
  <c r="S405" i="6" s="1"/>
  <c r="R405" i="6"/>
  <c r="T385" i="6"/>
  <c r="S385" i="6" s="1" a="1"/>
  <c r="S385" i="6" s="1"/>
  <c r="R385" i="6"/>
  <c r="T384" i="6"/>
  <c r="S384" i="6" s="1" a="1"/>
  <c r="S384" i="6" s="1"/>
  <c r="R384" i="6"/>
  <c r="T389" i="6"/>
  <c r="S389" i="6" s="1" a="1"/>
  <c r="S389" i="6" s="1"/>
  <c r="R389" i="6"/>
  <c r="T395" i="6"/>
  <c r="S395" i="6" s="1" a="1"/>
  <c r="S395" i="6" s="1"/>
  <c r="R395" i="6"/>
  <c r="T365" i="6"/>
  <c r="S365" i="6" s="1" a="1"/>
  <c r="S365" i="6" s="1"/>
  <c r="R365" i="6"/>
  <c r="T394" i="6"/>
  <c r="S394" i="6" s="1" a="1"/>
  <c r="S394" i="6" s="1"/>
  <c r="R394" i="6"/>
  <c r="T366" i="6"/>
  <c r="S366" i="6" s="1" a="1"/>
  <c r="S366" i="6" s="1"/>
  <c r="R366" i="6"/>
  <c r="T398" i="6"/>
  <c r="S398" i="6" s="1" a="1"/>
  <c r="S398" i="6" s="1"/>
  <c r="R398" i="6"/>
  <c r="T404" i="6"/>
  <c r="S404" i="6" s="1" a="1"/>
  <c r="S404" i="6" s="1"/>
  <c r="R404" i="6"/>
  <c r="T402" i="6"/>
  <c r="S402" i="6" s="1" a="1"/>
  <c r="S402" i="6" s="1"/>
  <c r="R402" i="6"/>
  <c r="T403" i="6"/>
  <c r="S403" i="6" s="1" a="1"/>
  <c r="S403" i="6" s="1"/>
  <c r="R403" i="6"/>
  <c r="T399" i="6"/>
  <c r="S399" i="6" s="1" a="1"/>
  <c r="S399" i="6" s="1"/>
  <c r="R399" i="6"/>
  <c r="T420" i="6"/>
  <c r="S420" i="6" s="1" a="1"/>
  <c r="S420" i="6" s="1"/>
  <c r="R420" i="6"/>
  <c r="T414" i="6"/>
  <c r="S414" i="6" s="1" a="1"/>
  <c r="S414" i="6" s="1"/>
  <c r="R414" i="6"/>
  <c r="T392" i="6"/>
  <c r="S392" i="6" s="1" a="1"/>
  <c r="S392" i="6" s="1"/>
  <c r="R392" i="6"/>
  <c r="T418" i="6"/>
  <c r="S418" i="6" s="1" a="1"/>
  <c r="S418" i="6" s="1"/>
  <c r="R418" i="6"/>
  <c r="T410" i="6"/>
  <c r="S410" i="6" s="1" a="1"/>
  <c r="S410" i="6" s="1"/>
  <c r="R410" i="6"/>
  <c r="T411" i="6"/>
  <c r="S411" i="6" s="1" a="1"/>
  <c r="S411" i="6" s="1"/>
  <c r="R411" i="6"/>
  <c r="T409" i="6"/>
  <c r="S409" i="6" s="1" a="1"/>
  <c r="S409" i="6" s="1"/>
  <c r="R409" i="6"/>
  <c r="T367" i="6"/>
  <c r="S367" i="6" s="1" a="1"/>
  <c r="S367" i="6" s="1"/>
  <c r="R367" i="6"/>
  <c r="T415" i="6"/>
  <c r="S415" i="6" s="1" a="1"/>
  <c r="S415" i="6" s="1"/>
  <c r="R415" i="6"/>
  <c r="T370" i="6"/>
  <c r="S370" i="6" s="1" a="1"/>
  <c r="S370" i="6" s="1"/>
  <c r="R370" i="6"/>
  <c r="T369" i="6"/>
  <c r="S369" i="6" s="1" a="1"/>
  <c r="S369" i="6" s="1"/>
  <c r="R369" i="6"/>
  <c r="T382" i="6"/>
  <c r="S382" i="6" s="1" a="1"/>
  <c r="S382" i="6" s="1"/>
  <c r="R382" i="6"/>
  <c r="T378" i="6"/>
  <c r="S378" i="6" s="1" a="1"/>
  <c r="S378" i="6" s="1"/>
  <c r="R378" i="6"/>
  <c r="T377" i="6"/>
  <c r="S377" i="6" s="1" a="1"/>
  <c r="S377" i="6" s="1"/>
  <c r="R377" i="6"/>
  <c r="T372" i="6"/>
  <c r="S372" i="6" s="1" a="1"/>
  <c r="S372" i="6" s="1"/>
  <c r="R372" i="6"/>
  <c r="T374" i="6"/>
  <c r="S374" i="6" s="1" a="1"/>
  <c r="S374" i="6" s="1"/>
  <c r="R374" i="6"/>
  <c r="T376" i="6"/>
  <c r="S376" i="6" s="1" a="1"/>
  <c r="S376" i="6" s="1"/>
  <c r="R376" i="6"/>
  <c r="T375" i="6"/>
  <c r="S375" i="6" s="1" a="1"/>
  <c r="S375" i="6" s="1"/>
  <c r="R375" i="6"/>
  <c r="T371" i="6"/>
  <c r="S371" i="6" s="1" a="1"/>
  <c r="S371" i="6" s="1"/>
  <c r="R371" i="6"/>
  <c r="T373" i="6"/>
  <c r="S373" i="6" s="1" a="1"/>
  <c r="S373" i="6" s="1"/>
  <c r="R373" i="6"/>
  <c r="T387" i="6"/>
  <c r="S387" i="6" s="1" a="1"/>
  <c r="S387" i="6" s="1"/>
  <c r="R387" i="6"/>
  <c r="T386" i="6"/>
  <c r="S386" i="6" s="1" a="1"/>
  <c r="S386" i="6" s="1"/>
  <c r="R386" i="6"/>
  <c r="T408" i="6"/>
  <c r="S408" i="6" s="1" a="1"/>
  <c r="S408" i="6" s="1"/>
  <c r="R408" i="6"/>
  <c r="T406" i="6"/>
  <c r="S406" i="6" s="1" a="1"/>
  <c r="S406" i="6" s="1"/>
  <c r="R406" i="6"/>
  <c r="T407" i="6"/>
  <c r="S407" i="6" s="1" a="1"/>
  <c r="S407" i="6" s="1"/>
  <c r="R407" i="6"/>
  <c r="T388" i="6"/>
  <c r="S388" i="6" s="1" a="1"/>
  <c r="S388" i="6" s="1"/>
  <c r="R388" i="6"/>
  <c r="T400" i="6"/>
  <c r="S400" i="6" s="1" a="1"/>
  <c r="S400" i="6" s="1"/>
  <c r="R400" i="6"/>
  <c r="T390" i="6"/>
  <c r="S390" i="6" s="1" a="1"/>
  <c r="S390" i="6" s="1"/>
  <c r="R390" i="6"/>
  <c r="T396" i="6"/>
  <c r="S396" i="6" s="1" a="1"/>
  <c r="S396" i="6" s="1"/>
  <c r="R396" i="6"/>
  <c r="T397" i="6"/>
  <c r="S397" i="6" s="1" a="1"/>
  <c r="S397" i="6" s="1"/>
  <c r="R397" i="6"/>
  <c r="T368" i="6"/>
  <c r="S368" i="6" s="1" a="1"/>
  <c r="S368" i="6" s="1"/>
  <c r="R368" i="6"/>
  <c r="T381" i="6"/>
  <c r="S381" i="6" s="1" a="1"/>
  <c r="S381" i="6" s="1"/>
  <c r="R381" i="6"/>
  <c r="T380" i="6"/>
  <c r="S380" i="6" s="1" a="1"/>
  <c r="S380" i="6" s="1"/>
  <c r="R380" i="6"/>
  <c r="T379" i="6"/>
  <c r="S379" i="6" s="1" a="1"/>
  <c r="S379" i="6" s="1"/>
  <c r="R379" i="6"/>
  <c r="T417" i="6"/>
  <c r="S417" i="6" s="1" a="1"/>
  <c r="S417" i="6" s="1"/>
  <c r="R417" i="6"/>
  <c r="T416" i="6"/>
  <c r="S416" i="6" s="1" a="1"/>
  <c r="S416" i="6" s="1"/>
  <c r="R416" i="6"/>
  <c r="T383" i="6"/>
  <c r="S383" i="6" s="1" a="1"/>
  <c r="S383" i="6" s="1"/>
  <c r="R383" i="6"/>
  <c r="T391" i="6"/>
  <c r="S391" i="6" s="1" a="1"/>
  <c r="S391" i="6" s="1"/>
  <c r="R391" i="6"/>
  <c r="T93" i="6"/>
  <c r="S93" i="6" s="1" a="1"/>
  <c r="S93" i="6" s="1"/>
  <c r="R93" i="6"/>
  <c r="T92" i="6"/>
  <c r="S92" i="6" s="1" a="1"/>
  <c r="S92" i="6" s="1"/>
  <c r="R92" i="6"/>
  <c r="T91" i="6"/>
  <c r="S91" i="6" s="1" a="1"/>
  <c r="S91" i="6" s="1"/>
  <c r="R91" i="6"/>
  <c r="T240" i="6"/>
  <c r="S240" i="6" s="1" a="1"/>
  <c r="S240" i="6" s="1"/>
  <c r="R240" i="6"/>
  <c r="T239" i="6"/>
  <c r="S239" i="6" s="1" a="1"/>
  <c r="S239" i="6" s="1"/>
  <c r="R239" i="6"/>
  <c r="T238" i="6"/>
  <c r="S238" i="6" s="1" a="1"/>
  <c r="S238" i="6" s="1"/>
  <c r="R238" i="6"/>
  <c r="T237" i="6"/>
  <c r="S237" i="6" s="1" a="1"/>
  <c r="S237" i="6" s="1"/>
  <c r="R237" i="6"/>
  <c r="T236" i="6"/>
  <c r="S236" i="6" s="1" a="1"/>
  <c r="S236" i="6" s="1"/>
  <c r="R236" i="6"/>
  <c r="T205" i="6"/>
  <c r="S205" i="6" s="1" a="1"/>
  <c r="S205" i="6" s="1"/>
  <c r="R205" i="6"/>
  <c r="T203" i="6"/>
  <c r="S203" i="6" s="1" a="1"/>
  <c r="S203" i="6" s="1"/>
  <c r="R203" i="6"/>
  <c r="T204" i="6"/>
  <c r="S204" i="6" s="1" a="1"/>
  <c r="S204" i="6" s="1"/>
  <c r="R204" i="6"/>
  <c r="T202" i="6"/>
  <c r="S202" i="6" s="1" a="1"/>
  <c r="S202" i="6" s="1"/>
  <c r="R202" i="6"/>
  <c r="T348" i="6"/>
  <c r="S348" i="6" s="1" a="1"/>
  <c r="S348" i="6" s="1"/>
  <c r="R348" i="6"/>
  <c r="T347" i="6"/>
  <c r="S347" i="6" s="1" a="1"/>
  <c r="S347" i="6" s="1"/>
  <c r="R347" i="6"/>
  <c r="T225" i="6"/>
  <c r="S225" i="6" s="1" a="1"/>
  <c r="S225" i="6" s="1"/>
  <c r="R225" i="6"/>
  <c r="T224" i="6"/>
  <c r="S224" i="6" s="1" a="1"/>
  <c r="S224" i="6" s="1"/>
  <c r="R224" i="6"/>
  <c r="T275" i="6"/>
  <c r="S275" i="6" s="1" a="1"/>
  <c r="S275" i="6" s="1"/>
  <c r="R275" i="6"/>
  <c r="T274" i="6"/>
  <c r="S274" i="6" s="1" a="1"/>
  <c r="S274" i="6" s="1"/>
  <c r="R274" i="6"/>
  <c r="T160" i="6"/>
  <c r="S160" i="6" s="1" a="1"/>
  <c r="S160" i="6" s="1"/>
  <c r="R160" i="6"/>
  <c r="T159" i="6"/>
  <c r="S159" i="6" s="1" a="1"/>
  <c r="S159" i="6" s="1"/>
  <c r="R159" i="6"/>
  <c r="T158" i="6"/>
  <c r="S158" i="6" s="1" a="1"/>
  <c r="S158" i="6" s="1"/>
  <c r="R158" i="6"/>
  <c r="T157" i="6"/>
  <c r="S157" i="6" s="1" a="1"/>
  <c r="S157" i="6" s="1"/>
  <c r="R157" i="6"/>
  <c r="T156" i="6"/>
  <c r="S156" i="6" s="1" a="1"/>
  <c r="S156" i="6" s="1"/>
  <c r="R156" i="6"/>
  <c r="T155" i="6"/>
  <c r="S155" i="6" s="1" a="1"/>
  <c r="S155" i="6" s="1"/>
  <c r="R155" i="6"/>
  <c r="T310" i="6"/>
  <c r="S310" i="6" s="1" a="1"/>
  <c r="S310" i="6" s="1"/>
  <c r="R310" i="6"/>
  <c r="T309" i="6"/>
  <c r="S309" i="6" s="1" a="1"/>
  <c r="S309" i="6" s="1"/>
  <c r="R309" i="6"/>
  <c r="T339" i="6"/>
  <c r="R339" i="6"/>
  <c r="T335" i="6"/>
  <c r="R335" i="6"/>
  <c r="T337" i="6"/>
  <c r="R337" i="6"/>
  <c r="T336" i="6"/>
  <c r="R336" i="6"/>
  <c r="T334" i="6"/>
  <c r="R334" i="6"/>
  <c r="T333" i="6"/>
  <c r="R333" i="6"/>
  <c r="T332" i="6"/>
  <c r="R332" i="6"/>
  <c r="T338" i="6"/>
  <c r="R338" i="6"/>
  <c r="T331" i="6"/>
  <c r="R331" i="6"/>
  <c r="T329" i="6"/>
  <c r="T328" i="6"/>
  <c r="R328" i="6"/>
  <c r="T330" i="6"/>
  <c r="T327" i="6"/>
  <c r="R327" i="6"/>
  <c r="T326" i="6"/>
  <c r="R326" i="6"/>
  <c r="T325" i="6"/>
  <c r="R325" i="6"/>
  <c r="T362" i="6"/>
  <c r="S362" i="6" s="1" a="1"/>
  <c r="S362" i="6" s="1"/>
  <c r="R362" i="6"/>
  <c r="T361" i="6"/>
  <c r="S361" i="6" s="1" a="1"/>
  <c r="S361" i="6" s="1"/>
  <c r="R361" i="6"/>
  <c r="T364" i="6"/>
  <c r="S364" i="6" s="1" a="1"/>
  <c r="S364" i="6" s="1"/>
  <c r="R364" i="6"/>
  <c r="T363" i="6"/>
  <c r="S363" i="6" s="1" a="1"/>
  <c r="S363" i="6" s="1"/>
  <c r="R363" i="6"/>
  <c r="T360" i="6"/>
  <c r="S360" i="6" s="1" a="1"/>
  <c r="S360" i="6" s="1"/>
  <c r="R360" i="6"/>
  <c r="T359" i="6"/>
  <c r="S359" i="6" s="1" a="1"/>
  <c r="S359" i="6" s="1"/>
  <c r="R359" i="6"/>
  <c r="T358" i="6"/>
  <c r="S358" i="6" s="1" a="1"/>
  <c r="S358" i="6" s="1"/>
  <c r="R358" i="6"/>
  <c r="T357" i="6"/>
  <c r="S357" i="6" s="1" a="1"/>
  <c r="S357" i="6" s="1"/>
  <c r="R357" i="6"/>
  <c r="T356" i="6"/>
  <c r="S356" i="6" s="1" a="1"/>
  <c r="S356" i="6" s="1"/>
  <c r="R356" i="6"/>
  <c r="T126" i="6"/>
  <c r="S126" i="6" s="1" a="1"/>
  <c r="S126" i="6" s="1"/>
  <c r="R126" i="6"/>
  <c r="T124" i="6"/>
  <c r="S124" i="6" s="1" a="1"/>
  <c r="S124" i="6" s="1"/>
  <c r="R124" i="6"/>
  <c r="T125" i="6"/>
  <c r="S125" i="6" s="1" a="1"/>
  <c r="S125" i="6" s="1"/>
  <c r="R125" i="6"/>
  <c r="T123" i="6"/>
  <c r="S123" i="6" s="1" a="1"/>
  <c r="S123" i="6" s="1"/>
  <c r="R123" i="6"/>
  <c r="T302" i="6"/>
  <c r="S302" i="6" s="1" a="1"/>
  <c r="S302" i="6" s="1"/>
  <c r="R302" i="6"/>
  <c r="T301" i="6"/>
  <c r="S301" i="6" s="1" a="1"/>
  <c r="S301" i="6" s="1"/>
  <c r="R301" i="6"/>
  <c r="T300" i="6"/>
  <c r="S300" i="6" s="1" a="1"/>
  <c r="S300" i="6" s="1"/>
  <c r="R300" i="6"/>
  <c r="T299" i="6"/>
  <c r="S299" i="6" s="1" a="1"/>
  <c r="S299" i="6" s="1"/>
  <c r="R299" i="6"/>
  <c r="T298" i="6"/>
  <c r="S298" i="6" s="1" a="1"/>
  <c r="S298" i="6" s="1"/>
  <c r="R298" i="6"/>
  <c r="T297" i="6"/>
  <c r="S297" i="6" s="1" a="1"/>
  <c r="S297" i="6" s="1"/>
  <c r="R297" i="6"/>
  <c r="T296" i="6"/>
  <c r="S296" i="6" s="1" a="1"/>
  <c r="S296" i="6" s="1"/>
  <c r="R296" i="6"/>
  <c r="T295" i="6"/>
  <c r="S295" i="6" s="1" a="1"/>
  <c r="S295" i="6" s="1"/>
  <c r="R295" i="6"/>
  <c r="T294" i="6"/>
  <c r="S294" i="6" s="1" a="1"/>
  <c r="S294" i="6" s="1"/>
  <c r="R294" i="6"/>
  <c r="T246" i="6"/>
  <c r="S246" i="6" s="1" a="1"/>
  <c r="S246" i="6" s="1"/>
  <c r="R246" i="6"/>
  <c r="T247" i="6"/>
  <c r="S247" i="6" s="1" a="1"/>
  <c r="S247" i="6" s="1"/>
  <c r="R247" i="6"/>
  <c r="T245" i="6"/>
  <c r="S245" i="6" s="1" a="1"/>
  <c r="S245" i="6" s="1"/>
  <c r="R245" i="6"/>
  <c r="T244" i="6"/>
  <c r="S244" i="6" s="1" a="1"/>
  <c r="S244" i="6" s="1"/>
  <c r="R244" i="6"/>
  <c r="T243" i="6"/>
  <c r="S243" i="6" s="1" a="1"/>
  <c r="S243" i="6" s="1"/>
  <c r="R243" i="6"/>
  <c r="T242" i="6"/>
  <c r="S242" i="6" s="1" a="1"/>
  <c r="S242" i="6" s="1"/>
  <c r="R242" i="6"/>
  <c r="T241" i="6"/>
  <c r="S241" i="6" s="1" a="1"/>
  <c r="S241" i="6" s="1"/>
  <c r="R241" i="6"/>
  <c r="T343" i="6"/>
  <c r="S343" i="6" s="1" a="1"/>
  <c r="S343" i="6" s="1"/>
  <c r="R343" i="6"/>
  <c r="T341" i="6"/>
  <c r="S341" i="6" s="1" a="1"/>
  <c r="S341" i="6" s="1"/>
  <c r="R341" i="6"/>
  <c r="T342" i="6"/>
  <c r="S342" i="6" s="1" a="1"/>
  <c r="S342" i="6" s="1"/>
  <c r="R342" i="6"/>
  <c r="T340" i="6"/>
  <c r="S340" i="6" s="1" a="1"/>
  <c r="S340" i="6" s="1"/>
  <c r="R340" i="6"/>
  <c r="T234" i="6"/>
  <c r="S234" i="6" s="1" a="1"/>
  <c r="S234" i="6" s="1"/>
  <c r="R234" i="6"/>
  <c r="T233" i="6"/>
  <c r="S233" i="6" s="1" a="1"/>
  <c r="S233" i="6" s="1"/>
  <c r="R233" i="6"/>
  <c r="T235" i="6"/>
  <c r="S235" i="6" s="1" a="1"/>
  <c r="S235" i="6" s="1"/>
  <c r="R235" i="6"/>
  <c r="T232" i="6"/>
  <c r="S232" i="6" s="1" a="1"/>
  <c r="S232" i="6" s="1"/>
  <c r="R232" i="6"/>
  <c r="T231" i="6"/>
  <c r="S231" i="6" s="1" a="1"/>
  <c r="S231" i="6" s="1"/>
  <c r="R231" i="6"/>
  <c r="T230" i="6"/>
  <c r="S230" i="6" s="1" a="1"/>
  <c r="S230" i="6" s="1"/>
  <c r="R230" i="6"/>
  <c r="T183" i="6"/>
  <c r="S183" i="6" s="1" a="1"/>
  <c r="S183" i="6" s="1"/>
  <c r="R183" i="6"/>
  <c r="T182" i="6"/>
  <c r="S182" i="6" s="1" a="1"/>
  <c r="S182" i="6" s="1"/>
  <c r="R182" i="6"/>
  <c r="T184" i="6"/>
  <c r="S184" i="6" s="1" a="1"/>
  <c r="S184" i="6" s="1"/>
  <c r="R184" i="6"/>
  <c r="T181" i="6"/>
  <c r="S181" i="6" s="1" a="1"/>
  <c r="S181" i="6" s="1"/>
  <c r="R181" i="6"/>
  <c r="T180" i="6"/>
  <c r="S180" i="6" s="1" a="1"/>
  <c r="S180" i="6" s="1"/>
  <c r="R180" i="6"/>
  <c r="T179" i="6"/>
  <c r="S179" i="6" s="1" a="1"/>
  <c r="S179" i="6" s="1"/>
  <c r="R179" i="6"/>
  <c r="T116" i="6"/>
  <c r="S116" i="6" s="1" a="1"/>
  <c r="S116" i="6" s="1"/>
  <c r="R116" i="6"/>
  <c r="T122" i="6"/>
  <c r="S122" i="6" s="1" a="1"/>
  <c r="S122" i="6" s="1"/>
  <c r="R122" i="6"/>
  <c r="T121" i="6"/>
  <c r="S121" i="6" s="1" a="1"/>
  <c r="S121" i="6" s="1"/>
  <c r="R121" i="6"/>
  <c r="T119" i="6"/>
  <c r="S119" i="6" s="1" a="1"/>
  <c r="S119" i="6" s="1"/>
  <c r="T117" i="6"/>
  <c r="S117" i="6" s="1" a="1"/>
  <c r="S117" i="6" s="1"/>
  <c r="T115" i="6"/>
  <c r="S115" i="6" s="1" a="1"/>
  <c r="S115" i="6" s="1"/>
  <c r="R115" i="6"/>
  <c r="T56" i="6"/>
  <c r="S56" i="6" s="1" a="1"/>
  <c r="S56" i="6" s="1"/>
  <c r="R56" i="6"/>
  <c r="T55" i="6"/>
  <c r="S55" i="6" s="1" a="1"/>
  <c r="S55" i="6" s="1"/>
  <c r="R55" i="6"/>
  <c r="T54" i="6"/>
  <c r="S54" i="6" s="1" a="1"/>
  <c r="S54" i="6" s="1"/>
  <c r="R54" i="6"/>
  <c r="T53" i="6"/>
  <c r="S53" i="6" s="1" a="1"/>
  <c r="S53" i="6" s="1"/>
  <c r="R53" i="6"/>
  <c r="T52" i="6"/>
  <c r="S52" i="6" s="1" a="1"/>
  <c r="S52" i="6" s="1"/>
  <c r="R52" i="6"/>
  <c r="T51" i="6"/>
  <c r="S51" i="6" s="1" a="1"/>
  <c r="S51" i="6" s="1"/>
  <c r="R51" i="6"/>
  <c r="T59" i="6"/>
  <c r="S59" i="6" s="1" a="1"/>
  <c r="S59" i="6" s="1"/>
  <c r="R59" i="6"/>
  <c r="T58" i="6"/>
  <c r="S58" i="6" s="1" a="1"/>
  <c r="S58" i="6" s="1"/>
  <c r="R58" i="6"/>
  <c r="T47" i="6"/>
  <c r="S47" i="6" s="1" a="1"/>
  <c r="S47" i="6" s="1"/>
  <c r="R47" i="6"/>
  <c r="T57" i="6"/>
  <c r="S57" i="6" s="1" a="1"/>
  <c r="S57" i="6" s="1"/>
  <c r="R57" i="6"/>
  <c r="T50" i="6"/>
  <c r="S50" i="6" s="1" a="1"/>
  <c r="S50" i="6" s="1"/>
  <c r="R50" i="6"/>
  <c r="T49" i="6"/>
  <c r="S49" i="6" s="1" a="1"/>
  <c r="S49" i="6" s="1"/>
  <c r="R49" i="6"/>
  <c r="T48" i="6"/>
  <c r="S48" i="6" s="1" a="1"/>
  <c r="S48" i="6" s="1"/>
  <c r="R48" i="6"/>
  <c r="T46" i="6"/>
  <c r="S46" i="6" s="1" a="1"/>
  <c r="S46" i="6" s="1"/>
  <c r="R46" i="6"/>
  <c r="T45" i="6"/>
  <c r="S45" i="6" s="1" a="1"/>
  <c r="S45" i="6" s="1"/>
  <c r="R45" i="6"/>
  <c r="T44" i="6"/>
  <c r="S44" i="6" s="1" a="1"/>
  <c r="S44" i="6" s="1"/>
  <c r="R44" i="6"/>
  <c r="T43" i="6"/>
  <c r="S43" i="6" s="1" a="1"/>
  <c r="S43" i="6" s="1"/>
  <c r="R43" i="6"/>
  <c r="T42" i="6"/>
  <c r="S42" i="6" s="1" a="1"/>
  <c r="S42" i="6" s="1"/>
  <c r="R42" i="6"/>
  <c r="T41" i="6"/>
  <c r="S41" i="6" s="1" a="1"/>
  <c r="S41" i="6" s="1"/>
  <c r="R41" i="6"/>
  <c r="T114" i="6"/>
  <c r="S114" i="6" s="1" a="1"/>
  <c r="S114" i="6" s="1"/>
  <c r="R114" i="6"/>
  <c r="T113" i="6"/>
  <c r="S113" i="6" s="1" a="1"/>
  <c r="S113" i="6" s="1"/>
  <c r="R113" i="6"/>
  <c r="T112" i="6"/>
  <c r="S112" i="6" s="1" a="1"/>
  <c r="S112" i="6" s="1"/>
  <c r="R112" i="6"/>
  <c r="T111" i="6"/>
  <c r="S111" i="6" s="1" a="1"/>
  <c r="S111" i="6" s="1"/>
  <c r="R111" i="6"/>
  <c r="T110" i="6"/>
  <c r="S110" i="6" s="1" a="1"/>
  <c r="S110" i="6" s="1"/>
  <c r="R110" i="6"/>
  <c r="T109" i="6"/>
  <c r="S109" i="6" s="1" a="1"/>
  <c r="S109" i="6" s="1"/>
  <c r="R109" i="6"/>
  <c r="T108" i="6"/>
  <c r="S108" i="6" s="1" a="1"/>
  <c r="S108" i="6" s="1"/>
  <c r="R108" i="6"/>
  <c r="T61" i="6"/>
  <c r="S61" i="6" s="1" a="1"/>
  <c r="S61" i="6" s="1"/>
  <c r="T60" i="6"/>
  <c r="S60" i="6" s="1" a="1"/>
  <c r="S60" i="6" s="1"/>
  <c r="T62" i="6"/>
  <c r="S62" i="6" s="1" a="1"/>
  <c r="S62" i="6" s="1"/>
  <c r="T138" i="6"/>
  <c r="S138" i="6" s="1" a="1"/>
  <c r="S138" i="6" s="1"/>
  <c r="R138" i="6"/>
  <c r="T135" i="6"/>
  <c r="S135" i="6" s="1" a="1"/>
  <c r="S135" i="6" s="1"/>
  <c r="R135" i="6"/>
  <c r="T136" i="6"/>
  <c r="S136" i="6" s="1" a="1"/>
  <c r="S136" i="6" s="1"/>
  <c r="R136" i="6"/>
  <c r="T133" i="6"/>
  <c r="S133" i="6" s="1" a="1"/>
  <c r="S133" i="6" s="1"/>
  <c r="R133" i="6"/>
  <c r="T137" i="6"/>
  <c r="S137" i="6" s="1" a="1"/>
  <c r="S137" i="6" s="1"/>
  <c r="R137" i="6"/>
  <c r="R134" i="6"/>
  <c r="T134" i="6"/>
  <c r="S134" i="6" s="1" a="1"/>
  <c r="S134" i="6" s="1"/>
  <c r="R60" i="6"/>
  <c r="R62" i="6"/>
  <c r="H339" i="6" l="1"/>
  <c r="S339" i="6" s="1" a="1"/>
  <c r="S339" i="6" s="1"/>
  <c r="H335" i="6"/>
  <c r="S335" i="6" s="1" a="1"/>
  <c r="S335" i="6" s="1"/>
  <c r="H337" i="6"/>
  <c r="S337" i="6" s="1" a="1"/>
  <c r="S337" i="6" s="1"/>
  <c r="H336" i="6"/>
  <c r="S336" i="6" s="1" a="1"/>
  <c r="S336" i="6" s="1"/>
  <c r="H334" i="6"/>
  <c r="S334" i="6" s="1" a="1"/>
  <c r="S334" i="6" s="1"/>
  <c r="H333" i="6"/>
  <c r="S333" i="6" s="1" a="1"/>
  <c r="S333" i="6" s="1"/>
  <c r="H332" i="6"/>
  <c r="S332" i="6" s="1" a="1"/>
  <c r="S332" i="6" s="1"/>
  <c r="H338" i="6"/>
  <c r="S338" i="6" s="1" a="1"/>
  <c r="S338" i="6" s="1"/>
  <c r="H331" i="6"/>
  <c r="S331" i="6" s="1" a="1"/>
  <c r="S331" i="6" s="1"/>
  <c r="H329" i="6"/>
  <c r="S329" i="6" s="1" a="1"/>
  <c r="S329" i="6" s="1"/>
  <c r="H328" i="6"/>
  <c r="S328" i="6" s="1" a="1"/>
  <c r="S328" i="6" s="1"/>
  <c r="H330" i="6"/>
  <c r="S330" i="6" s="1" a="1"/>
  <c r="S330" i="6" s="1"/>
  <c r="H327" i="6"/>
  <c r="S327" i="6" s="1" a="1"/>
  <c r="S327" i="6" s="1"/>
  <c r="H326" i="6"/>
  <c r="S326" i="6" s="1" a="1"/>
  <c r="S326" i="6" s="1"/>
  <c r="H325" i="6"/>
  <c r="S325" i="6" s="1" a="1"/>
  <c r="S325" i="6" s="1"/>
  <c r="H28" i="4" l="1"/>
  <c r="G16" i="18"/>
  <c r="G24" i="18"/>
  <c r="G15" i="18"/>
  <c r="G14" i="18"/>
  <c r="G12" i="18"/>
  <c r="G22" i="18"/>
  <c r="G23" i="18"/>
  <c r="G13" i="18"/>
  <c r="G17" i="18"/>
  <c r="G26" i="18"/>
  <c r="G20" i="18"/>
  <c r="G18" i="18"/>
  <c r="G28" i="18"/>
  <c r="G27" i="18"/>
  <c r="G21" i="18"/>
  <c r="G25" i="18"/>
  <c r="G19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tc={F3FF1A9F-EDBE-5341-BFCD-4B8A77C01555}</author>
    <author>tc={8BB5E8E0-F04C-7447-9A4D-F65A9ECF3D96}</author>
    <author>tc={8E35EE30-48E2-694C-8AE5-0F90CF12593F}</author>
    <author>tc={43170EB2-7F86-F641-808C-6FADEA118756}</author>
    <author>tc={D38B7F0F-983C-F548-BF10-3C177730A953}</author>
    <author>tc={A1FE589D-1688-034F-BFEC-BCAE63AE1D18}</author>
    <author>tc={12E25573-F285-4042-9CE1-F9F3B9336764}</author>
    <author>tc={3EDB25E1-DB2D-AE4B-BCFD-325B305DA156}</author>
    <author>tc={621441AF-A4C4-A24C-92C3-5591354146D0}</author>
    <author>tc={A5FD5C65-E383-B944-A91A-735B837457C8}</author>
    <author>tc={ACD3E709-B504-524E-AA51-BCB012CF13CA}</author>
    <author>tc={901CC991-28CE-8B4D-9F0C-F338524E1B57}</author>
    <author>tc={3BCD113B-558A-2145-9892-13183DDD2B4F}</author>
    <author>tc={37BF17EF-47D4-CE4D-8918-E20554C7D60B}</author>
    <author>tc={295C4EA8-A170-EA48-A205-CB130A417C6C}</author>
    <author>tc={1EC9F0AD-312A-9E4F-9C70-57A6E0AA8132}</author>
  </authors>
  <commentList>
    <comment ref="G371" authorId="0" shapeId="0" xr:uid="{00000000-0006-0000-06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1" authorId="1" shapeId="0" xr:uid="{00000000-0006-0000-0600-000002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2" authorId="2" shapeId="0" xr:uid="{00000000-0006-0000-0600-000003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2" authorId="3" shapeId="0" xr:uid="{00000000-0006-0000-06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3" authorId="4" shapeId="0" xr:uid="{00000000-0006-0000-0600-000005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3" authorId="5" shapeId="0" xr:uid="{00000000-0006-0000-0600-000006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4" authorId="6" shapeId="0" xr:uid="{00000000-0006-0000-0600-000007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4" authorId="7" shapeId="0" xr:uid="{00000000-0006-0000-0600-000008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5" authorId="8" shapeId="0" xr:uid="{00000000-0006-0000-0600-000009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5" authorId="9" shapeId="0" xr:uid="{00000000-0006-0000-0600-00000A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6" authorId="10" shapeId="0" xr:uid="{00000000-0006-0000-0600-00000B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6" authorId="11" shapeId="0" xr:uid="{00000000-0006-0000-0600-00000C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7" authorId="12" shapeId="0" xr:uid="{00000000-0006-0000-0600-00000D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7" authorId="13" shapeId="0" xr:uid="{00000000-0006-0000-0600-00000E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8" authorId="14" shapeId="0" xr:uid="{00000000-0006-0000-0600-00000F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8" authorId="15" shapeId="0" xr:uid="{00000000-0006-0000-0600-000010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</commentList>
</comments>
</file>

<file path=xl/sharedStrings.xml><?xml version="1.0" encoding="utf-8"?>
<sst xmlns="http://schemas.openxmlformats.org/spreadsheetml/2006/main" count="6266" uniqueCount="796">
  <si>
    <t>Observaciones</t>
  </si>
  <si>
    <t>Estado</t>
  </si>
  <si>
    <t>Duración</t>
  </si>
  <si>
    <t>Presidencia de la República Dominicana</t>
  </si>
  <si>
    <t>UNIDAD TÉCNICA EJECUTORA DE PROYECTOS</t>
  </si>
  <si>
    <t>DE DESARROLLO AGROFORESTAL DE LA PRESIDENCIA</t>
  </si>
  <si>
    <t xml:space="preserve">Presupuesto año </t>
  </si>
  <si>
    <t>Capítulo no.</t>
  </si>
  <si>
    <t>0201</t>
  </si>
  <si>
    <t>PRESIDENCIA DE LA REPUBLICA</t>
  </si>
  <si>
    <t>SubCapítulo</t>
  </si>
  <si>
    <t>01</t>
  </si>
  <si>
    <t>MINISTERIO ADMINISTRATIVO DE LA PRESIDENCIA</t>
  </si>
  <si>
    <t>DAF</t>
  </si>
  <si>
    <t>UE</t>
  </si>
  <si>
    <t>0028</t>
  </si>
  <si>
    <t>UNIDAD TECNICA EJECUTORA DE PROYECTO DE DESARROLLO AGROFORESTAL DE LA PRESIDENCIA</t>
  </si>
  <si>
    <t>Concepto</t>
  </si>
  <si>
    <t>Monto (RD$)</t>
  </si>
  <si>
    <t>Fecha factura</t>
  </si>
  <si>
    <t>Proveedor</t>
  </si>
  <si>
    <t>Total Cuentas por Pagar en curso RD$</t>
  </si>
  <si>
    <t>Total Cuentas por Pagar Viveristas en curso RD$</t>
  </si>
  <si>
    <t>Seguimiento de Cuentas por Pagar</t>
  </si>
  <si>
    <t>No iniciado</t>
  </si>
  <si>
    <t>En proceso</t>
  </si>
  <si>
    <t>Retrasado</t>
  </si>
  <si>
    <t>Completo</t>
  </si>
  <si>
    <t>Anulado</t>
  </si>
  <si>
    <t>Categoría proveedor</t>
  </si>
  <si>
    <t>Esperando cuota</t>
  </si>
  <si>
    <t>Esperando modificación</t>
  </si>
  <si>
    <t>“Año de la Consolidación de la Seguridad Alimentaria”</t>
  </si>
  <si>
    <t>Número Documento</t>
  </si>
  <si>
    <t>B1500000096</t>
  </si>
  <si>
    <t>B1500000101</t>
  </si>
  <si>
    <t>B1500000115</t>
  </si>
  <si>
    <t>B1500000120</t>
  </si>
  <si>
    <t>B1500000004</t>
  </si>
  <si>
    <t>B1500000005</t>
  </si>
  <si>
    <t>B1500000006</t>
  </si>
  <si>
    <t>Almuerzos diarios 2019</t>
  </si>
  <si>
    <t>Moroso Impuestos</t>
  </si>
  <si>
    <t>Otros</t>
  </si>
  <si>
    <t>Viveristas</t>
  </si>
  <si>
    <t>B1500000019</t>
  </si>
  <si>
    <t>B1500000020</t>
  </si>
  <si>
    <t>B1500000040</t>
  </si>
  <si>
    <t>DELMAN DE JESUS FERMIN CHECO</t>
  </si>
  <si>
    <t>DISTRIBUIDORA LISA MARIA, SRL</t>
  </si>
  <si>
    <t>RENO AGROINDUSTRIAL, SRL.</t>
  </si>
  <si>
    <t>Seguimiento a Viveristas Contratados</t>
  </si>
  <si>
    <t>Beneficiario</t>
  </si>
  <si>
    <t>RNC</t>
  </si>
  <si>
    <t>No. Contrato</t>
  </si>
  <si>
    <t>Balance pendiente</t>
  </si>
  <si>
    <t>Modalidad plantas contratadas</t>
  </si>
  <si>
    <t>No. Factura</t>
  </si>
  <si>
    <t>Concepto pago</t>
  </si>
  <si>
    <t>Monto facturado</t>
  </si>
  <si>
    <t>Plantas contratadas</t>
  </si>
  <si>
    <t>Monto contratado</t>
  </si>
  <si>
    <t>Plantas pendientes</t>
  </si>
  <si>
    <t>Plantas facturadas</t>
  </si>
  <si>
    <t>No. Cheque / Libramiento</t>
  </si>
  <si>
    <t>Proceso de Compras</t>
  </si>
  <si>
    <t>130-92781-2</t>
  </si>
  <si>
    <t>BS-0000780-2018</t>
  </si>
  <si>
    <t>Café a raíz dirigida</t>
  </si>
  <si>
    <t>Café en fundas</t>
  </si>
  <si>
    <t>Aguacate Hass</t>
  </si>
  <si>
    <t xml:space="preserve">Aguacate Carla </t>
  </si>
  <si>
    <t>Café raíz desnuda</t>
  </si>
  <si>
    <t>Aguacate Semilla 34</t>
  </si>
  <si>
    <t>B1500000011</t>
  </si>
  <si>
    <t>001-0076576-7</t>
  </si>
  <si>
    <t>BS-0000840-2018</t>
  </si>
  <si>
    <t>Monto neto</t>
  </si>
  <si>
    <t>B1500000009</t>
  </si>
  <si>
    <t>B1500000010</t>
  </si>
  <si>
    <t>101-72457-9</t>
  </si>
  <si>
    <t>BS-0000768-2018</t>
  </si>
  <si>
    <t>Retención</t>
  </si>
  <si>
    <t>B1500000045</t>
  </si>
  <si>
    <t>B1500000046</t>
  </si>
  <si>
    <t>131-53326-4</t>
  </si>
  <si>
    <t>BS-0000773-2018</t>
  </si>
  <si>
    <t>B1500000049</t>
  </si>
  <si>
    <t>B1500000050</t>
  </si>
  <si>
    <t>MAXIMINO JIMENEZ</t>
  </si>
  <si>
    <t>002-0033508-1</t>
  </si>
  <si>
    <t>BS-0015201-2019</t>
  </si>
  <si>
    <t>B1500000039</t>
  </si>
  <si>
    <t>402-2327694-6</t>
  </si>
  <si>
    <t>BS-0014935-2019</t>
  </si>
  <si>
    <t>B1500000001</t>
  </si>
  <si>
    <t>B1500000002</t>
  </si>
  <si>
    <t>JULIO ALBERTO FELIZ MATOS</t>
  </si>
  <si>
    <t>001-0512388-9</t>
  </si>
  <si>
    <t>BS-0011562-2019</t>
  </si>
  <si>
    <t>FELICIA ANTONIA LUCIANO DE ESTEVEZ</t>
  </si>
  <si>
    <t>031-0238872-9</t>
  </si>
  <si>
    <t>GRUPO DEXIA, SRL</t>
  </si>
  <si>
    <t xml:space="preserve">VIVERO EVARISTO ARIDIS LEONARDO </t>
  </si>
  <si>
    <t xml:space="preserve">CASA TORAL, SAS. </t>
  </si>
  <si>
    <t>DRALKO, SRL</t>
  </si>
  <si>
    <t>JUAN PABLO CALDERON ALCANTARA</t>
  </si>
  <si>
    <t>017-0009624-9</t>
  </si>
  <si>
    <t>BS-0011924-2019</t>
  </si>
  <si>
    <t>BS-0011870-2019</t>
  </si>
  <si>
    <t>COMERCIAL DEL LAGO, SRL</t>
  </si>
  <si>
    <t>131-58750-1</t>
  </si>
  <si>
    <t>BS-0011854-2019</t>
  </si>
  <si>
    <t>FEDERACION DE CAFICULTORES Y AGRICULTORES PARA EL DESARROLLO DE SAN JUAN, INC.</t>
  </si>
  <si>
    <t>418-00071-8</t>
  </si>
  <si>
    <t>BS-0011604-2019</t>
  </si>
  <si>
    <t>130-75977-4</t>
  </si>
  <si>
    <t>BS-0011821-2019</t>
  </si>
  <si>
    <t>RAUDY MILCIADES MENDEZ LOPEZ</t>
  </si>
  <si>
    <t>018-0054720-8</t>
  </si>
  <si>
    <t>BS-0013973-2019</t>
  </si>
  <si>
    <t>SORIANO DIAZ RAMIREZ</t>
  </si>
  <si>
    <t>SERGIO LUIS VALENZUELA MENDEZ</t>
  </si>
  <si>
    <t>402-2007705-7</t>
  </si>
  <si>
    <t>BS-0014319-2019</t>
  </si>
  <si>
    <t>034-0026326-9</t>
  </si>
  <si>
    <t>BS-0014013-2019</t>
  </si>
  <si>
    <t>B1500000018</t>
  </si>
  <si>
    <t>BS-0013986-2019</t>
  </si>
  <si>
    <t>DANIEL MARIÑEZ BRIOSO</t>
  </si>
  <si>
    <t>017-0002107-2</t>
  </si>
  <si>
    <t>BS-0014021-2019</t>
  </si>
  <si>
    <t>ANA ESTHER SANCHEZ HERNANDEZ</t>
  </si>
  <si>
    <t>012-0094414-6</t>
  </si>
  <si>
    <t>BS-0014441-2019</t>
  </si>
  <si>
    <t>UMBRELLA TECH, SRL</t>
  </si>
  <si>
    <t>131-60195-2</t>
  </si>
  <si>
    <t>BS-0011708-2019</t>
  </si>
  <si>
    <t>PRORENAREM</t>
  </si>
  <si>
    <t>422-00195-7</t>
  </si>
  <si>
    <t>BS-0013961-2019</t>
  </si>
  <si>
    <t>BS-0014357-2019</t>
  </si>
  <si>
    <t>131-13508-2</t>
  </si>
  <si>
    <t>BS-0014322-2019</t>
  </si>
  <si>
    <t>MARIA DE JESUS ALCANTARA CESPEDES</t>
  </si>
  <si>
    <t>017-0015738-9</t>
  </si>
  <si>
    <t>BS-0014729-2019</t>
  </si>
  <si>
    <t>PABLO LUCIANO ENCARNACION</t>
  </si>
  <si>
    <t>125-0000271-7</t>
  </si>
  <si>
    <t>BS-0014359-2019</t>
  </si>
  <si>
    <t>MALTIRES GARCIA MONTILLA</t>
  </si>
  <si>
    <t>010-0023606-5</t>
  </si>
  <si>
    <t>BS-0014594-2019</t>
  </si>
  <si>
    <t>LIZANDRO MICHEL  SANTANA MEDINA</t>
  </si>
  <si>
    <t>402-2306272-6</t>
  </si>
  <si>
    <t>BS-0014331-2019</t>
  </si>
  <si>
    <t>MONTE ALEGRE HOLDING, SRL</t>
  </si>
  <si>
    <t>130-96705-9</t>
  </si>
  <si>
    <t>BS-0014373-2019</t>
  </si>
  <si>
    <t>017-0022577-2</t>
  </si>
  <si>
    <t>BS-0013967-2019</t>
  </si>
  <si>
    <t>RAMON ANTONIO LECLERC RODRIGUEZ</t>
  </si>
  <si>
    <t>046-0019635-8</t>
  </si>
  <si>
    <t>BS-0014367-2019</t>
  </si>
  <si>
    <t>Precio unitario plantas s/contrato</t>
  </si>
  <si>
    <t>VICTOR HUGO DE JESUS VERAS</t>
  </si>
  <si>
    <t>001-1748266-1</t>
  </si>
  <si>
    <t>BS-0014325-2019</t>
  </si>
  <si>
    <t>EDWARD RICARDO SOTO FELIZ</t>
  </si>
  <si>
    <t>010-0018952-0</t>
  </si>
  <si>
    <t>BS-0014018-2019</t>
  </si>
  <si>
    <t>TRANSPLANTA, SRL</t>
  </si>
  <si>
    <t>131-61052-8</t>
  </si>
  <si>
    <t>BS-0014263-2019</t>
  </si>
  <si>
    <t>JOSE DEL CARMEN ACOSTA CARRASCO</t>
  </si>
  <si>
    <t>018-0013649-9</t>
  </si>
  <si>
    <t>BS-0014738-2019</t>
  </si>
  <si>
    <t>TRANSCONSTRUC,SRL</t>
  </si>
  <si>
    <t>1-31-09064-8</t>
  </si>
  <si>
    <t>BS-0014356-2019</t>
  </si>
  <si>
    <t>AGRO INDUSTRIAL LA ESPERANZA (AGROESSA),SRL</t>
  </si>
  <si>
    <t>1-30-06782-1</t>
  </si>
  <si>
    <t>BS-0014692-2019</t>
  </si>
  <si>
    <t>CAVM CONSTRUCCIONES, SRL</t>
  </si>
  <si>
    <t>131-91861-1</t>
  </si>
  <si>
    <t>BS-0014314-2019</t>
  </si>
  <si>
    <t>VIVERO POLANSKY MOREL RAMIREZ</t>
  </si>
  <si>
    <t>UTEPDA-CCC-LPN-2019-0002</t>
  </si>
  <si>
    <t>UTEPDA-CCC-LPN-2019-0005</t>
  </si>
  <si>
    <t>Avance 15%</t>
  </si>
  <si>
    <t>Avance 20%</t>
  </si>
  <si>
    <t>Plantas de guama</t>
  </si>
  <si>
    <t>Adq. plantas de café en fundas</t>
  </si>
  <si>
    <t>Adq. plantas de aguacate</t>
  </si>
  <si>
    <t>Adq. plantas de guama</t>
  </si>
  <si>
    <t xml:space="preserve">Adq. plantas de café a raíz dirigida </t>
  </si>
  <si>
    <t>N/A</t>
  </si>
  <si>
    <t xml:space="preserve">RAMON EMILIO CASTRO   </t>
  </si>
  <si>
    <t>GIRBERT SAMUEL ROMERO UREÑA</t>
  </si>
  <si>
    <t>LPN-2017-0001</t>
  </si>
  <si>
    <t>Viverista (Café)</t>
  </si>
  <si>
    <t>Espera de Autorización</t>
  </si>
  <si>
    <t>BS-0000855-2018</t>
  </si>
  <si>
    <t>BS-0000789-2018</t>
  </si>
  <si>
    <t>BS-0000812-2018</t>
  </si>
  <si>
    <t>BS-0000817-2018</t>
  </si>
  <si>
    <t>BS-0000751-2018</t>
  </si>
  <si>
    <t>BS-0000860-2018</t>
  </si>
  <si>
    <t>BS-0000790-2018</t>
  </si>
  <si>
    <t>BS-0000927-2018</t>
  </si>
  <si>
    <t>BS-0000816-2018</t>
  </si>
  <si>
    <t>BS-0000785-2018</t>
  </si>
  <si>
    <t>BS-0000876-2018</t>
  </si>
  <si>
    <t>BS-0000764-2018</t>
  </si>
  <si>
    <t>BS-0000858-2018</t>
  </si>
  <si>
    <t>BS-0000857-2018</t>
  </si>
  <si>
    <t>BS-0000856-2018</t>
  </si>
  <si>
    <t>BS-0000859-2018</t>
  </si>
  <si>
    <t>JEORQUIS MARIORBIS ARIAS CUELLO</t>
  </si>
  <si>
    <t>BS-0000861-2018</t>
  </si>
  <si>
    <t>BS-0000763-2018</t>
  </si>
  <si>
    <t>SERVICIOS FITOSANITARIOS DEL CARIBE, SRL.</t>
  </si>
  <si>
    <t>BS-0000936-2018</t>
  </si>
  <si>
    <t>HACIENDA LOMA DE LOS RIOS, SRL.</t>
  </si>
  <si>
    <t>BS-0000796-2018</t>
  </si>
  <si>
    <t>FUNDACION  BAHORUCO PROGRESANDO</t>
  </si>
  <si>
    <t>BS-0000752-2018</t>
  </si>
  <si>
    <t>FUTURO AGRICOLA, SRL.</t>
  </si>
  <si>
    <t>BS-0000781-2018</t>
  </si>
  <si>
    <t>JOLTECA, SRL.</t>
  </si>
  <si>
    <t>BS-0000783-2018</t>
  </si>
  <si>
    <t>BS-0000852-2018</t>
  </si>
  <si>
    <t>FEDERACION DE CAMPESINOS HACIA EL PROGRESO</t>
  </si>
  <si>
    <t>BS-0000868-2018</t>
  </si>
  <si>
    <t>COMERCIAL MEDINA MEDINA</t>
  </si>
  <si>
    <t>BS-0000891-2018</t>
  </si>
  <si>
    <t>OMAR MEDINA VALENZUELA</t>
  </si>
  <si>
    <t>BS-0000879-2018</t>
  </si>
  <si>
    <t>BS-0000767-2018</t>
  </si>
  <si>
    <t>BS-0000889-2018</t>
  </si>
  <si>
    <t>MERCADOS &amp; MATERIALES AGRICOLAS M&amp;M , SRL.</t>
  </si>
  <si>
    <t>BS-0000805-2018</t>
  </si>
  <si>
    <t>CASA R2, SR.</t>
  </si>
  <si>
    <t>BS-0000925-2018</t>
  </si>
  <si>
    <t>ILIANA DEL CARMEN DEL VILLAR</t>
  </si>
  <si>
    <t>BS-0000795-2018</t>
  </si>
  <si>
    <t>MUFFLERS INDUSTRIALES DOMINICANOS SAQ, SRL</t>
  </si>
  <si>
    <t>BS-0000794-2018</t>
  </si>
  <si>
    <t>FAGP COMERCIAL  SRL.</t>
  </si>
  <si>
    <t>JARDINES DEL CIBAO F&amp;A, SRL.</t>
  </si>
  <si>
    <t>BS-0000758-2018</t>
  </si>
  <si>
    <t>TANKASA, SRL.</t>
  </si>
  <si>
    <t>BS-0000791-2018</t>
  </si>
  <si>
    <t>BS-0000806-2018</t>
  </si>
  <si>
    <t>FELIX HIGINIO DE JESUS TORRES</t>
  </si>
  <si>
    <t>BS-0000778-2018</t>
  </si>
  <si>
    <t>AGROINDUSTRIAL EL PLANETA, SRL.</t>
  </si>
  <si>
    <t>BS-0000765-2018</t>
  </si>
  <si>
    <t>RENE ANTONIO CARABALLO / GENARO A. BRETON</t>
  </si>
  <si>
    <t>BS-0000844-2018</t>
  </si>
  <si>
    <t>Adq. plantas de café raíz desnuda</t>
  </si>
  <si>
    <t>Año pago</t>
  </si>
  <si>
    <t>Cuenta</t>
  </si>
  <si>
    <t>20866886</t>
  </si>
  <si>
    <t>Cheques</t>
  </si>
  <si>
    <t>MAPRE</t>
  </si>
  <si>
    <t>20866874</t>
  </si>
  <si>
    <t>MEDIO AMBIENTE</t>
  </si>
  <si>
    <t>20866887</t>
  </si>
  <si>
    <t>20866888</t>
  </si>
  <si>
    <t>20866875</t>
  </si>
  <si>
    <t>20866878</t>
  </si>
  <si>
    <t>20866885</t>
  </si>
  <si>
    <t>20866864</t>
  </si>
  <si>
    <t>20866853</t>
  </si>
  <si>
    <t>20866861</t>
  </si>
  <si>
    <t>20866857</t>
  </si>
  <si>
    <t>20866859</t>
  </si>
  <si>
    <t>1454; 1882</t>
  </si>
  <si>
    <t>20866877</t>
  </si>
  <si>
    <t>20863146</t>
  </si>
  <si>
    <t>20866880</t>
  </si>
  <si>
    <t>20866860</t>
  </si>
  <si>
    <t>20866854</t>
  </si>
  <si>
    <t>20866863</t>
  </si>
  <si>
    <t>76; 656</t>
  </si>
  <si>
    <t>20863150</t>
  </si>
  <si>
    <t>20866858</t>
  </si>
  <si>
    <t>2511; 2651</t>
  </si>
  <si>
    <t>20866882</t>
  </si>
  <si>
    <t>20863147</t>
  </si>
  <si>
    <t>20863149</t>
  </si>
  <si>
    <t>PRODUCCIONES AGROINDUSTRIALES  PROAGLO, SRL.</t>
  </si>
  <si>
    <t>20863148</t>
  </si>
  <si>
    <t>20866872</t>
  </si>
  <si>
    <t>20866868</t>
  </si>
  <si>
    <t>20866869</t>
  </si>
  <si>
    <t>20866889</t>
  </si>
  <si>
    <t>1888; 2864</t>
  </si>
  <si>
    <t>20866852</t>
  </si>
  <si>
    <t>20866883</t>
  </si>
  <si>
    <t>20866851</t>
  </si>
  <si>
    <t>20866855</t>
  </si>
  <si>
    <t>20866865</t>
  </si>
  <si>
    <t>BANCO AGRICOLA</t>
  </si>
  <si>
    <t>Pago por adquisición de 96,900 plantas de café en fundas entregadas en el Proyecto de Barahona, amparada en el  de Licitación Proceso UTEPDA-01-2017. Cod. POA.1.3.1.9.10.60</t>
  </si>
  <si>
    <t>20866870</t>
  </si>
  <si>
    <t>20866884</t>
  </si>
  <si>
    <t>BANCO AGRICOLA (R401007665)</t>
  </si>
  <si>
    <t>EJECUCIÓN - PROYECTO HONDO VALLE</t>
  </si>
  <si>
    <t>EJECUCIÓN - PROYECTO BARAHONA</t>
  </si>
  <si>
    <t>20866873</t>
  </si>
  <si>
    <t>20866876</t>
  </si>
  <si>
    <t>Yema de aguacate</t>
  </si>
  <si>
    <t>Adq. yemas de aguacate</t>
  </si>
  <si>
    <t>20866879</t>
  </si>
  <si>
    <t>20866856</t>
  </si>
  <si>
    <t>20866862</t>
  </si>
  <si>
    <t>20866866</t>
  </si>
  <si>
    <t>20866881</t>
  </si>
  <si>
    <t>20866315</t>
  </si>
  <si>
    <t>20866867</t>
  </si>
  <si>
    <t>388; 651</t>
  </si>
  <si>
    <t>EJECUCIÓN - PROYECTO BAHORUCO</t>
  </si>
  <si>
    <t>NO. LIBRAMIENTO</t>
  </si>
  <si>
    <t>BENEFICIARIO</t>
  </si>
  <si>
    <t>CONCEPTO</t>
  </si>
  <si>
    <t>MONTO NETO RD$</t>
  </si>
  <si>
    <t>Saldo de la Fact. No .00021 RD$476,443.00, por adquisición de 60,320 planta de café en fundas entregadas en el Proyecto  Barahona , proceso Licitación LPN-001-2017. código POA.1.3.1.9.10.60.</t>
  </si>
  <si>
    <t>Pago por la adquisición de 263,500, plantas de café a raiz Desnuda, entregadas en el proyecto Barahona. amparada en proceso UTEPDA-LPN-01-2017 Codigo POA.1.3.1.9.10.60</t>
  </si>
  <si>
    <t>Abono a factura por adquisición de plantas de café en funda 160,000 suministradas en Espaillat, 29,568 Suministrada en Santiago Rodriguez, amparada en el proceso UTEPDA-LPN 01-2017, POA 1.3.1.9.10.61.64.Pendiente de pago RD$348,697.56</t>
  </si>
  <si>
    <t>Pago por adquisición de 78,900, plantas de café a raíz desnuda entregadas en el proyecto Agroforestal Barahona, amparada en el  Procesos UTEPDA-LPN-01-2017. código POA.1.3.1.9.10.60.</t>
  </si>
  <si>
    <t>Pago por  adquisición de 79,100, plantas café en fundas entregadas en Barahona y 79,500 plantas  entregadas en Independencia, amparada proceso Licitación UTEPDA-LPN-01-2017.Codigo POA.1.3.1.9.10.60.64</t>
  </si>
  <si>
    <t>Pago fac. Nos.002, 003, 004, y 005, menos el 20% total del avance, la factura No.005 por valor RD$1,400,000.00 se le retuvo RD$1,106,908.00, por adq. de 661,600 plantas de café en fundas y 5000 plantas de Guama entregadas en  Bahoruco. POA.1.3.1.9.10.61</t>
  </si>
  <si>
    <t>Saldo fact.No.00007. y pago de las Fact.Nos.00008, 00011 y 00012,   por adq. 150,000 plantas café en funda  entregadas en Villa Trina y 10,000 en Santiago Rodriguez, amparada en el proceso UTEPDA-LPN 01-2017, POA 1.3.1.9.10.52.53.</t>
  </si>
  <si>
    <t>Pago por adquisicion de 18,000 plantas de Guamas en fundas entregadas en el PDA Hondo Valle, amparada Proceso UTEPDA-01-2017. Codigo POA.1.3.1.9.10.58</t>
  </si>
  <si>
    <t>VALOR BRUTO POR POA</t>
  </si>
  <si>
    <t>PROYECTO</t>
  </si>
  <si>
    <t>NOMBRE PROYECTO</t>
  </si>
  <si>
    <t>0061</t>
  </si>
  <si>
    <t>0060</t>
  </si>
  <si>
    <t>SR</t>
  </si>
  <si>
    <t>SANTIAGO RODRIGUEZ</t>
  </si>
  <si>
    <t>VT</t>
  </si>
  <si>
    <t>VILLA TRINA, ESPAILLAT</t>
  </si>
  <si>
    <t>0058</t>
  </si>
  <si>
    <t>0064</t>
  </si>
  <si>
    <t>EJECUCIÓN - PROYECTO INDEPENDENCIA</t>
  </si>
  <si>
    <t>MEDIO AMBIENTE 2019</t>
  </si>
  <si>
    <t>1483; 1879</t>
  </si>
  <si>
    <t>MEDIO AMBIENTE 2020</t>
  </si>
  <si>
    <t>SERTECAR</t>
  </si>
  <si>
    <t>1900; 2866</t>
  </si>
  <si>
    <t>EN EL SEGUIMIENTO DE VIVERISTAS ESTABA ESTA FACTURA QUE NO ESTÁ ATADA A NINGUNA CANTIDAD DE PLANTAS Y NO APARECE EN LA EJECUCIÓN, PERO ESA RETENCION COMPLETA LOS AVANCES.</t>
  </si>
  <si>
    <t>COMPLETAR INFORMACION DE CONTRATO</t>
  </si>
  <si>
    <t>BUSCAR LIBRAMIENTO</t>
  </si>
  <si>
    <t>PROBABLEMENTE SEA EL LIBR. 1889 DE MED. AMB. 2019. ERROR EN LAS PLANTAS O MONTO FACTURADO</t>
  </si>
  <si>
    <t>EN CxP</t>
  </si>
  <si>
    <t>130-56085-4</t>
  </si>
  <si>
    <t>CANTIDAD DE PLANTAS CORRESPONDE A LAS QUE FALTAN POR PASAR DEL SEGUIMIENTO ORIGINAL QUE NO APARECEN EN LA EJECUCIÓN</t>
  </si>
  <si>
    <t>Renunció al 15%?</t>
  </si>
  <si>
    <t>402-3378064-8</t>
  </si>
  <si>
    <t>104-0002189-4</t>
  </si>
  <si>
    <t>BS-0001400-2020</t>
  </si>
  <si>
    <t>BS-0014311-2019</t>
  </si>
  <si>
    <t>110-0003544-1</t>
  </si>
  <si>
    <t>BS-0014328-2019</t>
  </si>
  <si>
    <t>B1500000005; B1500000006</t>
  </si>
  <si>
    <t>BS-0011923-2019</t>
  </si>
  <si>
    <t>BS-0015286-2019</t>
  </si>
  <si>
    <t>Max of Monto contratado</t>
  </si>
  <si>
    <t>BS-0000766-2018</t>
  </si>
  <si>
    <t>B1500000013</t>
  </si>
  <si>
    <t>Total</t>
  </si>
  <si>
    <t xml:space="preserve"> Monto (RD$)</t>
  </si>
  <si>
    <t>Alimentos</t>
  </si>
  <si>
    <t>Fertilizantes</t>
  </si>
  <si>
    <t>Consultorías</t>
  </si>
  <si>
    <t>Construcción</t>
  </si>
  <si>
    <t>B1500000306</t>
  </si>
  <si>
    <t>B1500000054</t>
  </si>
  <si>
    <t>B1500000016</t>
  </si>
  <si>
    <t>B1500000009; B1500000010</t>
  </si>
  <si>
    <t xml:space="preserve"> Plantas contratadas</t>
  </si>
  <si>
    <t xml:space="preserve"> Plantas pendientes</t>
  </si>
  <si>
    <t>B1500000031</t>
  </si>
  <si>
    <t>B1500000033</t>
  </si>
  <si>
    <t>B1500000034</t>
  </si>
  <si>
    <t>B1500000035</t>
  </si>
  <si>
    <t>B1500000027</t>
  </si>
  <si>
    <t>B1500000029</t>
  </si>
  <si>
    <t>B1500000030</t>
  </si>
  <si>
    <t>Libramiento en proceso</t>
  </si>
  <si>
    <t>B1500000041</t>
  </si>
  <si>
    <t>B1500000047</t>
  </si>
  <si>
    <t>BUSCAR LIBRAMIENTO PARA DIVIDIR CANTIDAD DE PLANTAS POR FACTURA</t>
  </si>
  <si>
    <t>NO HAN SIDO PAGADAS</t>
  </si>
  <si>
    <t>(en blanco)</t>
  </si>
  <si>
    <t>Total general</t>
  </si>
  <si>
    <t>Total Viveristas</t>
  </si>
  <si>
    <t>Total Alimentos</t>
  </si>
  <si>
    <t>ESPLENDOR FIESTA, SRL</t>
  </si>
  <si>
    <t>RENO AGROINDUSTRIAL</t>
  </si>
  <si>
    <t xml:space="preserve">MARIA DE JESUS ALCANTARA </t>
  </si>
  <si>
    <t xml:space="preserve">JOSE DEL CARMEN ACOSTA  </t>
  </si>
  <si>
    <t xml:space="preserve">AGROINDUSTRIAL LA ESPERANZA  </t>
  </si>
  <si>
    <t>ANA ESTHER SANCHEZ</t>
  </si>
  <si>
    <t xml:space="preserve">GIRBERT SAMUEL ROMERO UREÑA </t>
  </si>
  <si>
    <t>TRANSCONSTRUC, SRL.</t>
  </si>
  <si>
    <t>MARTIREZ GARCIA MONTILLA</t>
  </si>
  <si>
    <t>PRORENAREN, INC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</si>
  <si>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</si>
  <si>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ING. PRIAMO URBAEZ &amp; ASOCIADOS, SRL</t>
  </si>
  <si>
    <t>Supervision de Obras</t>
  </si>
  <si>
    <t>P&amp;R INGENIERIA</t>
  </si>
  <si>
    <t>B1500000032</t>
  </si>
  <si>
    <t>M &amp; M AGRICOLA, SRL</t>
  </si>
  <si>
    <t>Plantas de Café</t>
  </si>
  <si>
    <t>Gerente Financiero</t>
  </si>
  <si>
    <t>Total Otros</t>
  </si>
  <si>
    <t>Total Construcción</t>
  </si>
  <si>
    <t>B1500000073</t>
  </si>
  <si>
    <t>B1500000180</t>
  </si>
  <si>
    <t>MASTER ELECTRONICS.SRL</t>
  </si>
  <si>
    <t xml:space="preserve">ALQUILER EQUIPO </t>
  </si>
  <si>
    <t>B1500000183</t>
  </si>
  <si>
    <t>B1500000184</t>
  </si>
  <si>
    <t>CAVM CONSTRUCCIONES,SRL</t>
  </si>
  <si>
    <t>B1500000071</t>
  </si>
  <si>
    <t>B1500000017</t>
  </si>
  <si>
    <t>AGROINDUSTRIAL LA ESPERANZA</t>
  </si>
  <si>
    <t xml:space="preserve">DE DESARROLLO AGROFORESTAL </t>
  </si>
  <si>
    <t>RELACION CUENTAS POR PAGAR A VIVERISTAS Y LUGAR DE DESTINO</t>
  </si>
  <si>
    <t>Factura No.</t>
  </si>
  <si>
    <t xml:space="preserve">Beneficiario </t>
  </si>
  <si>
    <t>Ret/35%</t>
  </si>
  <si>
    <t>Pend/Ret,35%</t>
  </si>
  <si>
    <t>Ret/20%</t>
  </si>
  <si>
    <t>Monto por pagar</t>
  </si>
  <si>
    <t>La Esperanza</t>
  </si>
  <si>
    <t>M &amp; M</t>
  </si>
  <si>
    <t>B1500000075</t>
  </si>
  <si>
    <t>CAVM Construcciones</t>
  </si>
  <si>
    <t>Comercial del Lago</t>
  </si>
  <si>
    <t>Transplanta, SRL.</t>
  </si>
  <si>
    <t>SMARTCOM,SRL</t>
  </si>
  <si>
    <t xml:space="preserve">Consultoria </t>
  </si>
  <si>
    <t>AGRODEC, SRL</t>
  </si>
  <si>
    <t>B1500000345</t>
  </si>
  <si>
    <t>Universidad ISA</t>
  </si>
  <si>
    <t>B1500000068</t>
  </si>
  <si>
    <t>Grupo Ibiama, SRL</t>
  </si>
  <si>
    <t>B1500000067</t>
  </si>
  <si>
    <t>Pend/20%</t>
  </si>
  <si>
    <t>B1500000023</t>
  </si>
  <si>
    <t>B1500000024</t>
  </si>
  <si>
    <t>Fund/Bahoruco Prog</t>
  </si>
  <si>
    <t>B1500000121</t>
  </si>
  <si>
    <t>B1500000188</t>
  </si>
  <si>
    <t>COMIDA DE MI PROPIA CASA</t>
  </si>
  <si>
    <t>Almuerzos  Abril  2021</t>
  </si>
  <si>
    <t>TRANSPLANTA</t>
  </si>
  <si>
    <t>JULIO ALBERTO CASTRO</t>
  </si>
  <si>
    <t>B1500000198</t>
  </si>
  <si>
    <t>FUNDACION REDDOM</t>
  </si>
  <si>
    <t>ESTUDIOS RIESGO EMPOBRE</t>
  </si>
  <si>
    <t>2da.Etapa Caminos Interparc</t>
  </si>
  <si>
    <t>SUDIVIAL, SRL.</t>
  </si>
  <si>
    <t>CONSORCIO UNION FEINGE</t>
  </si>
  <si>
    <t xml:space="preserve">MINISTERIO MEDIO AMBIENTE Y RECURSOS NATURALES </t>
  </si>
  <si>
    <t>Esperando certificacion adenda</t>
  </si>
  <si>
    <t>0007</t>
  </si>
  <si>
    <t>Seguimiento de Certificacion Adenda</t>
  </si>
  <si>
    <t>Proveedores</t>
  </si>
  <si>
    <t>Esperando adenda</t>
  </si>
  <si>
    <t>Proceso</t>
  </si>
  <si>
    <t>BS-0004193-2021</t>
  </si>
  <si>
    <t>BS-0004185-2021</t>
  </si>
  <si>
    <t>BS-0004191-2021</t>
  </si>
  <si>
    <t>BS-0004201-2021</t>
  </si>
  <si>
    <t>BS-0004195-2021</t>
  </si>
  <si>
    <t>Esperando  adenda</t>
  </si>
  <si>
    <t>BS-0005053-2021</t>
  </si>
  <si>
    <t>CO-0000787-2021</t>
  </si>
  <si>
    <t>CO-0000786-2021</t>
  </si>
  <si>
    <t>BS-0002928-2021</t>
  </si>
  <si>
    <t>Plantas de Aguacate</t>
  </si>
  <si>
    <t>ESPERANDO ENTREGA 1ERA ETAPA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</si>
  <si>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</si>
  <si>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Alimentos Crudos </t>
  </si>
  <si>
    <t>EBANISPRO, SRL</t>
  </si>
  <si>
    <t>B1500000008</t>
  </si>
  <si>
    <t>Federacion Campesino Hacia</t>
  </si>
  <si>
    <t>Esperando Cuota</t>
  </si>
  <si>
    <t>B1500000348</t>
  </si>
  <si>
    <t>SERVIPARTES AURORA, SRL.</t>
  </si>
  <si>
    <t>B1500000025</t>
  </si>
  <si>
    <t>B150000077</t>
  </si>
  <si>
    <t>TRANSPLANTA SRL.</t>
  </si>
  <si>
    <t>B1500000186</t>
  </si>
  <si>
    <t>Dra.PETRA RIVAS HERASME</t>
  </si>
  <si>
    <t>SERVICIOS DE NOTARIO</t>
  </si>
  <si>
    <t>B1500000220</t>
  </si>
  <si>
    <t>B1500003158</t>
  </si>
  <si>
    <t>EDITORA DEL CARIBE, S.A.</t>
  </si>
  <si>
    <t>SERVICIOS PUBLICIDAD</t>
  </si>
  <si>
    <t>EDITORA LISTIN DIARIO, S.A.</t>
  </si>
  <si>
    <r>
      <t>Actualizado al 31</t>
    </r>
    <r>
      <rPr>
        <sz val="11"/>
        <color theme="1"/>
        <rFont val="Lucida Sans"/>
        <family val="2"/>
      </rPr>
      <t xml:space="preserve"> </t>
    </r>
    <r>
      <rPr>
        <b/>
        <sz val="11"/>
        <color theme="1"/>
        <rFont val="Lucida Sans"/>
        <family val="2"/>
      </rPr>
      <t>de Agosto 2021.</t>
    </r>
  </si>
  <si>
    <t>B1500000118</t>
  </si>
  <si>
    <t>B1500000083</t>
  </si>
  <si>
    <t>B1500000081</t>
  </si>
  <si>
    <t>B1500000082</t>
  </si>
  <si>
    <t>B1500000084</t>
  </si>
  <si>
    <t>DENTO MEDIA, SRL.</t>
  </si>
  <si>
    <t xml:space="preserve">NEUMATICOS </t>
  </si>
  <si>
    <t>B1500000044</t>
  </si>
  <si>
    <t>E&amp;Y CONSTRUCTORA, SRL.</t>
  </si>
  <si>
    <t xml:space="preserve">Transporte </t>
  </si>
  <si>
    <t>B1500000028</t>
  </si>
  <si>
    <t>Repuestos, Aceites y Grasas</t>
  </si>
  <si>
    <t>B1500000233</t>
  </si>
  <si>
    <t>34 ELECTRICOS</t>
  </si>
  <si>
    <t>MATERIALES ELECTRICOS</t>
  </si>
  <si>
    <t>B1500018523</t>
  </si>
  <si>
    <t>SANTO DOMING MOTORS</t>
  </si>
  <si>
    <t>RESPUESTOS</t>
  </si>
  <si>
    <t>B1500000167</t>
  </si>
  <si>
    <t>MATERIALES DE OFICINA</t>
  </si>
  <si>
    <t>B1500000201</t>
  </si>
  <si>
    <t>TOP  INMOBILIARIO</t>
  </si>
  <si>
    <t>MATERIALES DE LIMPIEZA</t>
  </si>
  <si>
    <t>B1500000208</t>
  </si>
  <si>
    <t>JEFFREY IMPORT</t>
  </si>
  <si>
    <t>PRENDA DE VESTIR</t>
  </si>
  <si>
    <t>SUPLIDORA INSTITUCIONAL</t>
  </si>
  <si>
    <t>B1500018599</t>
  </si>
  <si>
    <t>DEDUCIBLE</t>
  </si>
  <si>
    <t>REYNOSO GOMAS</t>
  </si>
  <si>
    <t>B1500001791</t>
  </si>
  <si>
    <t>B1500001750</t>
  </si>
  <si>
    <t>J&amp;J CONSULTING</t>
  </si>
  <si>
    <t>CONSULTORIA</t>
  </si>
  <si>
    <t>PROFORMA</t>
  </si>
  <si>
    <t>REDDOM RURAL ECONOMIC</t>
  </si>
  <si>
    <t>Esperando Factura</t>
  </si>
  <si>
    <t>B1500003244</t>
  </si>
  <si>
    <t>B1500005662</t>
  </si>
  <si>
    <t>B1500000015</t>
  </si>
  <si>
    <t>S&amp;M MOTORS, SRL</t>
  </si>
  <si>
    <t>ALQUILER LOCAL</t>
  </si>
  <si>
    <t>Tiene problemas judiciales</t>
  </si>
  <si>
    <t>B1500113041</t>
  </si>
  <si>
    <t>otros</t>
  </si>
  <si>
    <t>Compañía Dominicana de Telefonos, S.A.</t>
  </si>
  <si>
    <t>Servicios de Internet</t>
  </si>
  <si>
    <t>B1500107481</t>
  </si>
  <si>
    <t>B1500104992</t>
  </si>
  <si>
    <t>B1500107479</t>
  </si>
  <si>
    <t>B1500107480</t>
  </si>
  <si>
    <t>B1500113040</t>
  </si>
  <si>
    <t>B1500113039</t>
  </si>
  <si>
    <t xml:space="preserve">Falto Apropiacion y Cuota </t>
  </si>
  <si>
    <t>B1500001067</t>
  </si>
  <si>
    <t>Reid &amp; Compañía, S.A.</t>
  </si>
  <si>
    <t>Adquisicion de Repuestos</t>
  </si>
  <si>
    <t>B1500260837</t>
  </si>
  <si>
    <t>Edesur Dominicana, S.A</t>
  </si>
  <si>
    <t>Consumo Energia Sede</t>
  </si>
  <si>
    <t>B15000000019</t>
  </si>
  <si>
    <t>Baeza Machinery company,SRL</t>
  </si>
  <si>
    <t>B15000000020</t>
  </si>
  <si>
    <t>B15000000022</t>
  </si>
  <si>
    <t>B1500000003</t>
  </si>
  <si>
    <t>Aznavour Global, SRL.</t>
  </si>
  <si>
    <t>Adquisicion de Mobiliario</t>
  </si>
  <si>
    <t>No Iniciado</t>
  </si>
  <si>
    <t>B1500000089</t>
  </si>
  <si>
    <t>B1500000090</t>
  </si>
  <si>
    <t xml:space="preserve">Adquisicion de plantas </t>
  </si>
  <si>
    <r>
      <t>Actualizado al 31</t>
    </r>
    <r>
      <rPr>
        <sz val="11"/>
        <color theme="1"/>
        <rFont val="Lucida Sans"/>
        <family val="2"/>
      </rPr>
      <t xml:space="preserve"> </t>
    </r>
    <r>
      <rPr>
        <b/>
        <sz val="11"/>
        <color theme="1"/>
        <rFont val="Lucida Sans"/>
        <family val="2"/>
      </rPr>
      <t>de Diciembre 2021.</t>
    </r>
  </si>
  <si>
    <t>B1500000091</t>
  </si>
  <si>
    <t>B1500000152</t>
  </si>
  <si>
    <t>Heran, SRL</t>
  </si>
  <si>
    <t>Verymare  Dominicana, SRL.</t>
  </si>
  <si>
    <t>Sistema Riego Pinos del Eden</t>
  </si>
  <si>
    <t>B1500000193</t>
  </si>
  <si>
    <t>Jolteca, SRL.</t>
  </si>
  <si>
    <t>P&amp;R Ingenieria, SRL</t>
  </si>
  <si>
    <t>Ing.Priamo Urbaez &amp; Asociados</t>
  </si>
  <si>
    <t>M &amp; M Agricola, SRL</t>
  </si>
  <si>
    <t>Insumos y Materiales Apicola</t>
  </si>
  <si>
    <t>Bioagro Internacional, SRL.</t>
  </si>
  <si>
    <t xml:space="preserve">Adq.Insumos Agroquimicos </t>
  </si>
  <si>
    <t>B1500000283</t>
  </si>
  <si>
    <t>St Croix, SRL.</t>
  </si>
  <si>
    <t>Adq.utiles varios y electricos</t>
  </si>
  <si>
    <t>B1500003652</t>
  </si>
  <si>
    <t>Servicios de Publicidad</t>
  </si>
  <si>
    <t>Editora del Caribe, S.A./CERTV</t>
  </si>
  <si>
    <t>Editora Listin Diario, S.A./CERTV</t>
  </si>
  <si>
    <t>B1500000007</t>
  </si>
  <si>
    <t xml:space="preserve">OP Consultores y Asociados </t>
  </si>
  <si>
    <t xml:space="preserve">Reembolsos Impuestos </t>
  </si>
  <si>
    <t>B1500020111</t>
  </si>
  <si>
    <t>Santo Dominigo Motors Compan</t>
  </si>
  <si>
    <t>Servicios de Mantenimiento</t>
  </si>
  <si>
    <t>B1500006440</t>
  </si>
  <si>
    <t>Esperando Entrega 1era. Etapa</t>
  </si>
  <si>
    <t>B1500000768</t>
  </si>
  <si>
    <t>B1500000777</t>
  </si>
  <si>
    <t>B1500000789</t>
  </si>
  <si>
    <t>Condominio Unicentro Plaza</t>
  </si>
  <si>
    <t>Mantenimiento Local No.44</t>
  </si>
  <si>
    <t>Energia Electrica Local No.44</t>
  </si>
  <si>
    <t>Transconstruc, SRL.</t>
  </si>
  <si>
    <t>Error en Factura</t>
  </si>
  <si>
    <t>B1500013955</t>
  </si>
  <si>
    <t>Delta Comercial, S.A.</t>
  </si>
  <si>
    <t>Mantenimiento vehiculos</t>
  </si>
  <si>
    <t>Sendero Alto, SRL.</t>
  </si>
  <si>
    <t>Adq.plantas de Aguacate</t>
  </si>
  <si>
    <t>Aquiler de Loca No.44</t>
  </si>
  <si>
    <t>B1500000140</t>
  </si>
  <si>
    <t>Proforma</t>
  </si>
  <si>
    <t>Vuelos Fotogeometricos</t>
  </si>
  <si>
    <t>B1500000137</t>
  </si>
  <si>
    <t>Alimentos crudos y bebidas</t>
  </si>
  <si>
    <t>Dento Media, SRL.</t>
  </si>
  <si>
    <t>B1500000158</t>
  </si>
  <si>
    <t>S &amp; M Motors, SRL.</t>
  </si>
  <si>
    <t xml:space="preserve">Alquiler Local Sede </t>
  </si>
  <si>
    <t>B1500000154</t>
  </si>
  <si>
    <t>Heran, SRL.</t>
  </si>
  <si>
    <t>Alquiler Local Titulacion</t>
  </si>
  <si>
    <t>Grupo Dexia, SRL.</t>
  </si>
  <si>
    <t>B1500000230</t>
  </si>
  <si>
    <t>B1500000231</t>
  </si>
  <si>
    <t>B1500000232</t>
  </si>
  <si>
    <t>B1500000176</t>
  </si>
  <si>
    <t>Reno Agroindustrial, SRL</t>
  </si>
  <si>
    <t>Prorenarem</t>
  </si>
  <si>
    <t>Gilda Investment, SRL</t>
  </si>
  <si>
    <t>B1500000273</t>
  </si>
  <si>
    <t xml:space="preserve">Mantenimiento y Repuestos </t>
  </si>
  <si>
    <t>B1500000275</t>
  </si>
  <si>
    <t>B1500000179</t>
  </si>
  <si>
    <t>Majeros Comercial, SRL</t>
  </si>
  <si>
    <t xml:space="preserve">Agroquimicos y fertilizantes </t>
  </si>
  <si>
    <t>B1500000181</t>
  </si>
  <si>
    <t>B1500000228</t>
  </si>
  <si>
    <t>B1500000229</t>
  </si>
  <si>
    <t xml:space="preserve">Futuro Agricola, SRL. </t>
  </si>
  <si>
    <t>B1500000087</t>
  </si>
  <si>
    <t>Cemasa, SRL.</t>
  </si>
  <si>
    <t xml:space="preserve">Agroquimicos y Equipos </t>
  </si>
  <si>
    <t>Emtrada de Almacen</t>
  </si>
  <si>
    <t>Polycana Dominicana</t>
  </si>
  <si>
    <t>B1500000022</t>
  </si>
  <si>
    <t>Vivero Jarem, SRL</t>
  </si>
  <si>
    <t xml:space="preserve">Adq. Especias </t>
  </si>
  <si>
    <t>B1500000142</t>
  </si>
  <si>
    <t>Smartcon, SRL</t>
  </si>
  <si>
    <t>Consultorias</t>
  </si>
  <si>
    <t>B1500000139</t>
  </si>
  <si>
    <t>Octamar Solutions, SRL.</t>
  </si>
  <si>
    <t>Adq.Insumos de Injertia</t>
  </si>
  <si>
    <t>B1500033357</t>
  </si>
  <si>
    <t>Seguros Reservas</t>
  </si>
  <si>
    <t xml:space="preserve">Renovacion poliza seguros vehiculos </t>
  </si>
  <si>
    <t>B1500000235</t>
  </si>
  <si>
    <t>B1500000236</t>
  </si>
  <si>
    <t>B1500000237</t>
  </si>
  <si>
    <t>B1500000238</t>
  </si>
  <si>
    <t>B1500000239</t>
  </si>
  <si>
    <t>B1500000240</t>
  </si>
  <si>
    <t xml:space="preserve">Esperando Cuota </t>
  </si>
  <si>
    <t>B1500000202</t>
  </si>
  <si>
    <t xml:space="preserve">Polycana Dominicana </t>
  </si>
  <si>
    <t>Vuelos Fotogeometrico</t>
  </si>
  <si>
    <t>B1500000243</t>
  </si>
  <si>
    <t>B1500000244</t>
  </si>
  <si>
    <t>B1500000245</t>
  </si>
  <si>
    <t>B1500000246</t>
  </si>
  <si>
    <t>B1500000247</t>
  </si>
  <si>
    <t>B1500000248</t>
  </si>
  <si>
    <t>B1500000249</t>
  </si>
  <si>
    <t>B1500000250</t>
  </si>
  <si>
    <t>B1500000251</t>
  </si>
  <si>
    <t>B1500000652</t>
  </si>
  <si>
    <t>B1500000655</t>
  </si>
  <si>
    <t>B1500000656</t>
  </si>
  <si>
    <t>Maroctac Comercial, SRL</t>
  </si>
  <si>
    <t>Adq. Repuestos</t>
  </si>
  <si>
    <t>B1500000274</t>
  </si>
  <si>
    <t>B1500000146</t>
  </si>
  <si>
    <t>B1500000147</t>
  </si>
  <si>
    <t>B1500000148</t>
  </si>
  <si>
    <t>Materiales y suministros de oficinas</t>
  </si>
  <si>
    <t>Equipos y Materiales varios</t>
  </si>
  <si>
    <t>Materiales de Limpieza</t>
  </si>
  <si>
    <t>B1500000088</t>
  </si>
  <si>
    <t>Cemasa, SRL</t>
  </si>
  <si>
    <t>Adq. Combustibles Tickets</t>
  </si>
  <si>
    <t>B1500000207</t>
  </si>
  <si>
    <t>Impresos dinamicos, SRL.</t>
  </si>
  <si>
    <t>Adq.Banner y Brochure</t>
  </si>
  <si>
    <t>2022-001</t>
  </si>
  <si>
    <t>2022-002</t>
  </si>
  <si>
    <t>2022-003</t>
  </si>
  <si>
    <t>Arturo Aranguren</t>
  </si>
  <si>
    <t xml:space="preserve">Servicios Informaticos </t>
  </si>
  <si>
    <t>Esperando NCF</t>
  </si>
  <si>
    <t>Duval Copy Solution, SRL</t>
  </si>
  <si>
    <t>Alquiler Fotocopiadoras</t>
  </si>
  <si>
    <t xml:space="preserve">Esperando Adenda </t>
  </si>
  <si>
    <t>Para Enviar a Deuda Publica</t>
  </si>
  <si>
    <t>Esperando Soportes para tramitar pago</t>
  </si>
  <si>
    <t>Nulo</t>
  </si>
  <si>
    <t>Esperando repuesta de Ing.Catano</t>
  </si>
  <si>
    <t xml:space="preserve">Devuelto </t>
  </si>
  <si>
    <t>Esperando Documentos Soportes</t>
  </si>
  <si>
    <t>B1500000026</t>
  </si>
  <si>
    <t>B1500000847</t>
  </si>
  <si>
    <t>B1500000862</t>
  </si>
  <si>
    <t>Energia Local No.44</t>
  </si>
  <si>
    <t>Esperando O/S</t>
  </si>
  <si>
    <t>B1500000150</t>
  </si>
  <si>
    <t>NCF, no Valido</t>
  </si>
  <si>
    <t>Servicios Tecnicos Forestales Jorge Marcelin, SRL.</t>
  </si>
  <si>
    <t>B1500000869</t>
  </si>
  <si>
    <t>B1500000879</t>
  </si>
  <si>
    <t>B1500000286</t>
  </si>
  <si>
    <t>B1500000287</t>
  </si>
  <si>
    <t>B1500000182</t>
  </si>
  <si>
    <t>Mademum AD, SRL</t>
  </si>
  <si>
    <t>B1500000066</t>
  </si>
  <si>
    <t xml:space="preserve">Adq.Alimentos Crudos </t>
  </si>
  <si>
    <t>Registro de Contrato</t>
  </si>
  <si>
    <t>Majero Comercial, SRL</t>
  </si>
  <si>
    <t>Esperando proceso</t>
  </si>
  <si>
    <t>B1500000094</t>
  </si>
  <si>
    <t>B1500000470</t>
  </si>
  <si>
    <t xml:space="preserve">Sevipartes Aurora </t>
  </si>
  <si>
    <t>Repuestos y Aceite</t>
  </si>
  <si>
    <t xml:space="preserve">Esperar Cuota </t>
  </si>
  <si>
    <t>Baeza Machnery Comp</t>
  </si>
  <si>
    <t xml:space="preserve">Repuestos </t>
  </si>
  <si>
    <t>B1500000037</t>
  </si>
  <si>
    <t xml:space="preserve">Casa Doña Marcia </t>
  </si>
  <si>
    <t>Insumos Alim y Higiene</t>
  </si>
  <si>
    <t>Maria de jesus Alcantara</t>
  </si>
  <si>
    <t xml:space="preserve">Adq.plantas de Café </t>
  </si>
  <si>
    <t>Esperando recibido conforme de Ing.Maura</t>
  </si>
  <si>
    <t>Seccion Delman de Jesus</t>
  </si>
  <si>
    <t>B15000000121</t>
  </si>
  <si>
    <t>B1500000117</t>
  </si>
  <si>
    <t>Ana Esther Sanchez</t>
  </si>
  <si>
    <t>B1500000056</t>
  </si>
  <si>
    <t>B1500000057</t>
  </si>
  <si>
    <t>Grupo Dexia, SRL</t>
  </si>
  <si>
    <t>B1500000477</t>
  </si>
  <si>
    <t>B1500000476</t>
  </si>
  <si>
    <t>Octamar S</t>
  </si>
  <si>
    <t>B1500000895</t>
  </si>
  <si>
    <t>B1500000910</t>
  </si>
  <si>
    <t>Energia Electrica Loca No.44</t>
  </si>
  <si>
    <t>materiales y suinistros</t>
  </si>
  <si>
    <t>B15000000122</t>
  </si>
  <si>
    <t>B1500000043</t>
  </si>
  <si>
    <t xml:space="preserve">Servuicios de impresión </t>
  </si>
  <si>
    <t>Banderas Estrellas, EIRL</t>
  </si>
  <si>
    <t>B1500035036</t>
  </si>
  <si>
    <t>Ayuntamiento del Distrito Nacional</t>
  </si>
  <si>
    <t xml:space="preserve">Recogida de Desechos Solidos </t>
  </si>
  <si>
    <t>B15000000316</t>
  </si>
  <si>
    <t>B15000000317</t>
  </si>
  <si>
    <t>Dralko, SRL.</t>
  </si>
  <si>
    <t>B1500000036</t>
  </si>
  <si>
    <t>B1500000160</t>
  </si>
  <si>
    <t>Suplidores Institucionales ADF, SRL</t>
  </si>
  <si>
    <t>Adq.Prendas de vestir</t>
  </si>
  <si>
    <t>B1500000038</t>
  </si>
  <si>
    <t>B1500000069</t>
  </si>
  <si>
    <t>B1500000070</t>
  </si>
  <si>
    <t>Delman de Jesus Fermin</t>
  </si>
  <si>
    <t>B1500000102</t>
  </si>
  <si>
    <t>B1500000123</t>
  </si>
  <si>
    <t>B1500000124</t>
  </si>
  <si>
    <t>B1500000125</t>
  </si>
  <si>
    <t>B1500000126</t>
  </si>
  <si>
    <t>B1500000252</t>
  </si>
  <si>
    <t>Mpowerment, SRL</t>
  </si>
  <si>
    <r>
      <t>Actualizado al 28</t>
    </r>
    <r>
      <rPr>
        <sz val="11"/>
        <color theme="1"/>
        <rFont val="Lucida Sans"/>
        <family val="2"/>
      </rPr>
      <t xml:space="preserve"> </t>
    </r>
    <r>
      <rPr>
        <b/>
        <sz val="11"/>
        <color theme="1"/>
        <rFont val="Lucida Sans"/>
        <family val="2"/>
      </rPr>
      <t>de Julio 2022.</t>
    </r>
  </si>
  <si>
    <t xml:space="preserve">Moroso Pago Impuestos </t>
  </si>
  <si>
    <t xml:space="preserve">Esperando Apropiacion y Cuota </t>
  </si>
  <si>
    <t>Actualizado al 15 de Agosto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</si>
</sst>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dd/mm/yy;@"/>
    <numFmt numFmtId="168" formatCode="_([$$-1C0A]* #,##0.00_);_([$$-1C0A]* \(#,##0.00\);_([$$-1C0A]* &quot;-&quot;??_);_(@_)"/>
    <numFmt numFmtId="169" formatCode="_-[$$-380A]\ * #,##0.00_-;\-[$$-380A]\ * #,##0.00_-;_-[$$-380A]\ * &quot;-&quot;??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Lucida Sans"/>
      <family val="2"/>
    </font>
    <font>
      <b/>
      <sz val="11"/>
      <color theme="1"/>
      <name val="Lucida Sans"/>
      <family val="2"/>
    </font>
    <font>
      <sz val="12"/>
      <color theme="1"/>
      <name val="Lucida Sans"/>
      <family val="2"/>
    </font>
    <font>
      <sz val="12"/>
      <color theme="1"/>
      <name val="Century"/>
      <family val="1"/>
    </font>
    <font>
      <sz val="24"/>
      <color theme="1"/>
      <name val="Lucida Sans"/>
      <family val="2"/>
    </font>
    <font>
      <sz val="28"/>
      <color theme="1"/>
      <name val="Lucida Sans"/>
      <family val="2"/>
    </font>
    <font>
      <b/>
      <sz val="28"/>
      <color theme="1"/>
      <name val="Edwardian Script ITC"/>
      <family val="4"/>
    </font>
    <font>
      <b/>
      <i/>
      <sz val="18"/>
      <color theme="1"/>
      <name val="Times New Roman"/>
      <family val="1"/>
    </font>
    <font>
      <b/>
      <i/>
      <sz val="24"/>
      <color theme="1"/>
      <name val="Times New Roman"/>
      <family val="1"/>
    </font>
    <font>
      <sz val="9"/>
      <color theme="1"/>
      <name val="Lucida Sans"/>
      <family val="2"/>
    </font>
    <font>
      <b/>
      <sz val="9"/>
      <color theme="1"/>
      <name val="Lucida Sans"/>
      <family val="2"/>
    </font>
    <font>
      <u/>
      <sz val="9"/>
      <color theme="1"/>
      <name val="Lucida Sans"/>
      <family val="2"/>
    </font>
    <font>
      <sz val="11"/>
      <color theme="1"/>
      <name val="Calibri"/>
      <family val="2"/>
      <scheme val="minor"/>
    </font>
    <font>
      <b/>
      <sz val="11"/>
      <name val="Lucida Sans"/>
      <family val="2"/>
    </font>
    <font>
      <sz val="11"/>
      <name val="Lucida Sans"/>
      <family val="2"/>
    </font>
    <font>
      <b/>
      <sz val="16"/>
      <color rgb="FFC00000"/>
      <name val="Calibri"/>
      <family val="2"/>
      <scheme val="minor"/>
    </font>
    <font>
      <b/>
      <sz val="11"/>
      <color theme="1" tint="0.14999847407452621"/>
      <name val="Lucida Sans"/>
      <family val="2"/>
    </font>
    <font>
      <b/>
      <i/>
      <u/>
      <sz val="18"/>
      <color theme="1"/>
      <name val="Times New Roman"/>
      <family val="1"/>
    </font>
    <font>
      <b/>
      <sz val="36"/>
      <color theme="1"/>
      <name val="Edwardian Script ITC"/>
      <family val="4"/>
    </font>
    <font>
      <b/>
      <sz val="10"/>
      <color theme="1"/>
      <name val="Lucida Sans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1"/>
      <name val="Lucida Sans"/>
      <family val="2"/>
    </font>
    <font>
      <b/>
      <sz val="8"/>
      <name val="Lucida Sans"/>
      <family val="2"/>
    </font>
    <font>
      <sz val="8"/>
      <color theme="1"/>
      <name val="Lucida Sans"/>
      <family val="2"/>
    </font>
    <font>
      <sz val="8"/>
      <name val="Lucida Sans"/>
      <family val="2"/>
    </font>
    <font>
      <b/>
      <sz val="26"/>
      <color theme="1"/>
      <name val="Edwardian Script ITC"/>
      <family val="4"/>
    </font>
    <font>
      <b/>
      <sz val="14"/>
      <color theme="1" tint="0.14999847407452621"/>
      <name val="Lucida Sans"/>
      <family val="2"/>
    </font>
    <font>
      <sz val="14"/>
      <color theme="1"/>
      <name val="Lucida Sans"/>
      <family val="2"/>
    </font>
    <font>
      <sz val="14"/>
      <name val="Lucida Sans"/>
      <family val="2"/>
    </font>
    <font>
      <sz val="13"/>
      <color theme="1"/>
      <name val="Lucida Sans"/>
      <family val="2"/>
    </font>
    <font>
      <sz val="13"/>
      <color rgb="FFFF0000"/>
      <name val="Lucida Sans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71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7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168" fontId="1" fillId="0" borderId="1" xfId="1" applyNumberFormat="1" applyFont="1" applyBorder="1" applyAlignment="1" applyProtection="1">
      <alignment horizontal="center" vertical="center"/>
      <protection locked="0"/>
    </xf>
    <xf numFmtId="168" fontId="1" fillId="0" borderId="0" xfId="1" applyNumberFormat="1" applyFont="1" applyAlignment="1" applyProtection="1">
      <alignment horizontal="center" vertical="center"/>
      <protection locked="0"/>
    </xf>
    <xf numFmtId="168" fontId="1" fillId="0" borderId="0" xfId="1" applyNumberFormat="1" applyFont="1" applyAlignment="1" applyProtection="1">
      <alignment horizontal="center" vertical="center"/>
    </xf>
    <xf numFmtId="167" fontId="1" fillId="0" borderId="0" xfId="0" applyNumberFormat="1" applyFont="1" applyAlignment="1" applyProtection="1">
      <alignment horizontal="center" vertical="center"/>
    </xf>
    <xf numFmtId="168" fontId="2" fillId="0" borderId="0" xfId="0" applyNumberFormat="1" applyFont="1" applyAlignment="1" applyProtection="1">
      <alignment horizontal="center" vertical="center" wrapText="1"/>
    </xf>
    <xf numFmtId="9" fontId="1" fillId="0" borderId="0" xfId="2" applyFont="1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 wrapText="1"/>
    </xf>
    <xf numFmtId="168" fontId="1" fillId="0" borderId="0" xfId="1" applyNumberFormat="1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14" fontId="1" fillId="0" borderId="0" xfId="0" applyNumberFormat="1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14" fontId="11" fillId="0" borderId="0" xfId="0" applyNumberFormat="1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center" vertical="center" wrapText="1"/>
    </xf>
    <xf numFmtId="168" fontId="11" fillId="0" borderId="0" xfId="1" applyNumberFormat="1" applyFont="1" applyAlignment="1" applyProtection="1">
      <alignment horizontal="left" vertical="center"/>
    </xf>
    <xf numFmtId="0" fontId="1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0" fillId="0" borderId="0" xfId="0" pivotButton="1"/>
    <xf numFmtId="165" fontId="0" fillId="0" borderId="0" xfId="0" applyNumberFormat="1"/>
    <xf numFmtId="0" fontId="2" fillId="0" borderId="1" xfId="0" applyFont="1" applyBorder="1" applyAlignment="1" applyProtection="1">
      <alignment horizontal="center" vertical="center" wrapText="1"/>
    </xf>
    <xf numFmtId="167" fontId="14" fillId="0" borderId="1" xfId="0" applyNumberFormat="1" applyFont="1" applyBorder="1" applyAlignment="1" applyProtection="1">
      <alignment horizontal="center" vertical="center" wrapText="1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167" fontId="2" fillId="3" borderId="1" xfId="0" applyNumberFormat="1" applyFont="1" applyFill="1" applyBorder="1" applyAlignment="1" applyProtection="1">
      <alignment horizontal="center" vertical="center" wrapText="1"/>
    </xf>
    <xf numFmtId="168" fontId="2" fillId="3" borderId="1" xfId="1" applyNumberFormat="1" applyFont="1" applyFill="1" applyBorder="1" applyAlignment="1" applyProtection="1">
      <alignment horizontal="center" vertical="center" wrapText="1"/>
    </xf>
    <xf numFmtId="166" fontId="1" fillId="0" borderId="1" xfId="4" applyFont="1" applyBorder="1" applyAlignment="1" applyProtection="1">
      <alignment horizontal="center" vertical="center"/>
    </xf>
    <xf numFmtId="168" fontId="1" fillId="0" borderId="1" xfId="1" applyNumberFormat="1" applyFont="1" applyBorder="1" applyAlignment="1" applyProtection="1">
      <alignment horizontal="center" vertical="center"/>
    </xf>
    <xf numFmtId="0" fontId="1" fillId="0" borderId="1" xfId="1" applyNumberFormat="1" applyFont="1" applyBorder="1" applyAlignment="1" applyProtection="1">
      <alignment horizontal="center" vertical="center"/>
      <protection locked="0"/>
    </xf>
    <xf numFmtId="168" fontId="1" fillId="4" borderId="1" xfId="1" applyNumberFormat="1" applyFont="1" applyFill="1" applyBorder="1" applyAlignment="1" applyProtection="1">
      <alignment horizontal="center" vertical="center"/>
      <protection locked="0"/>
    </xf>
    <xf numFmtId="166" fontId="1" fillId="4" borderId="1" xfId="4" applyFont="1" applyFill="1" applyBorder="1" applyAlignment="1" applyProtection="1">
      <alignment horizontal="center" vertical="center"/>
    </xf>
    <xf numFmtId="3" fontId="1" fillId="0" borderId="1" xfId="0" applyNumberFormat="1" applyFont="1" applyBorder="1" applyAlignment="1" applyProtection="1">
      <alignment horizontal="center" vertical="center" wrapText="1"/>
      <protection locked="0"/>
    </xf>
    <xf numFmtId="0" fontId="14" fillId="4" borderId="1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 wrapText="1"/>
    </xf>
    <xf numFmtId="168" fontId="2" fillId="4" borderId="1" xfId="1" applyNumberFormat="1" applyFont="1" applyFill="1" applyBorder="1" applyAlignment="1" applyProtection="1">
      <alignment horizontal="center" vertical="center" wrapText="1"/>
    </xf>
    <xf numFmtId="0" fontId="1" fillId="4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68" fontId="1" fillId="0" borderId="1" xfId="1" applyNumberFormat="1" applyFont="1" applyFill="1" applyBorder="1" applyAlignment="1" applyProtection="1">
      <alignment horizontal="center" vertical="center"/>
      <protection locked="0"/>
    </xf>
    <xf numFmtId="166" fontId="1" fillId="0" borderId="1" xfId="4" applyFont="1" applyFill="1" applyBorder="1" applyAlignment="1" applyProtection="1">
      <alignment horizontal="center" vertical="center"/>
    </xf>
    <xf numFmtId="168" fontId="15" fillId="0" borderId="1" xfId="1" applyNumberFormat="1" applyFont="1" applyFill="1" applyBorder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horizontal="center" vertical="center"/>
      <protection locked="0"/>
    </xf>
    <xf numFmtId="169" fontId="1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169" fontId="1" fillId="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 wrapText="1"/>
    </xf>
    <xf numFmtId="166" fontId="1" fillId="0" borderId="2" xfId="4" applyFont="1" applyBorder="1" applyAlignment="1">
      <alignment horizontal="center" vertical="center" wrapText="1"/>
    </xf>
    <xf numFmtId="0" fontId="15" fillId="0" borderId="1" xfId="1" applyNumberFormat="1" applyFont="1" applyFill="1" applyBorder="1" applyAlignment="1" applyProtection="1">
      <alignment horizontal="center" vertical="center"/>
      <protection locked="0"/>
    </xf>
    <xf numFmtId="166" fontId="0" fillId="0" borderId="0" xfId="4" applyFont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166" fontId="14" fillId="0" borderId="4" xfId="4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6" fillId="0" borderId="0" xfId="0" applyFont="1"/>
    <xf numFmtId="166" fontId="15" fillId="0" borderId="1" xfId="4" applyFont="1" applyFill="1" applyBorder="1" applyAlignment="1" applyProtection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166" fontId="1" fillId="0" borderId="1" xfId="4" applyFont="1" applyBorder="1" applyAlignment="1">
      <alignment horizontal="center" vertical="center" wrapText="1"/>
    </xf>
    <xf numFmtId="168" fontId="1" fillId="0" borderId="2" xfId="1" applyNumberFormat="1" applyFont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 wrapText="1"/>
    </xf>
    <xf numFmtId="168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0" fillId="0" borderId="0" xfId="0" applyAlignment="1"/>
    <xf numFmtId="168" fontId="2" fillId="0" borderId="1" xfId="1" applyNumberFormat="1" applyFont="1" applyFill="1" applyBorder="1" applyAlignment="1" applyProtection="1">
      <alignment horizontal="center" vertical="center"/>
    </xf>
    <xf numFmtId="168" fontId="1" fillId="4" borderId="1" xfId="1" applyNumberFormat="1" applyFont="1" applyFill="1" applyBorder="1" applyAlignment="1" applyProtection="1">
      <alignment horizontal="center" vertical="center" wrapText="1"/>
      <protection locked="0"/>
    </xf>
    <xf numFmtId="168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168" fontId="1" fillId="0" borderId="1" xfId="1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right"/>
    </xf>
    <xf numFmtId="168" fontId="1" fillId="0" borderId="1" xfId="1" applyNumberFormat="1" applyFont="1" applyFill="1" applyBorder="1" applyAlignment="1" applyProtection="1">
      <alignment horizontal="center" vertical="center"/>
    </xf>
    <xf numFmtId="164" fontId="0" fillId="0" borderId="0" xfId="0" applyNumberFormat="1"/>
    <xf numFmtId="167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2" fillId="8" borderId="1" xfId="0" applyFont="1" applyFill="1" applyBorder="1" applyAlignment="1" applyProtection="1">
      <alignment horizontal="center" vertical="center" wrapText="1"/>
    </xf>
    <xf numFmtId="0" fontId="14" fillId="8" borderId="1" xfId="0" applyFont="1" applyFill="1" applyBorder="1" applyAlignment="1" applyProtection="1">
      <alignment horizontal="center" vertical="center" wrapText="1"/>
    </xf>
    <xf numFmtId="168" fontId="2" fillId="8" borderId="1" xfId="1" applyNumberFormat="1" applyFont="1" applyFill="1" applyBorder="1" applyAlignment="1" applyProtection="1">
      <alignment horizontal="center" vertical="center" wrapText="1"/>
    </xf>
    <xf numFmtId="167" fontId="2" fillId="8" borderId="1" xfId="0" applyNumberFormat="1" applyFont="1" applyFill="1" applyBorder="1" applyAlignment="1" applyProtection="1">
      <alignment horizontal="center" vertical="center" wrapText="1"/>
    </xf>
    <xf numFmtId="167" fontId="14" fillId="8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14" fontId="20" fillId="0" borderId="0" xfId="0" applyNumberFormat="1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0" fontId="0" fillId="0" borderId="0" xfId="0" applyFont="1"/>
    <xf numFmtId="0" fontId="21" fillId="0" borderId="1" xfId="0" applyFont="1" applyBorder="1"/>
    <xf numFmtId="166" fontId="21" fillId="0" borderId="1" xfId="4" applyFont="1" applyBorder="1"/>
    <xf numFmtId="166" fontId="21" fillId="0" borderId="1" xfId="0" applyNumberFormat="1" applyFont="1" applyBorder="1"/>
    <xf numFmtId="166" fontId="23" fillId="0" borderId="1" xfId="4" applyFont="1" applyBorder="1"/>
    <xf numFmtId="166" fontId="23" fillId="0" borderId="1" xfId="0" applyNumberFormat="1" applyFont="1" applyBorder="1"/>
    <xf numFmtId="0" fontId="21" fillId="0" borderId="1" xfId="0" applyFont="1" applyBorder="1" applyAlignment="1">
      <alignment horizontal="center"/>
    </xf>
    <xf numFmtId="166" fontId="21" fillId="0" borderId="0" xfId="4" applyFont="1"/>
    <xf numFmtId="166" fontId="0" fillId="0" borderId="0" xfId="0" applyNumberFormat="1" applyBorder="1"/>
    <xf numFmtId="0" fontId="0" fillId="0" borderId="0" xfId="0" applyBorder="1"/>
    <xf numFmtId="166" fontId="0" fillId="0" borderId="0" xfId="4" applyFont="1" applyBorder="1"/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Alignment="1" applyProtection="1">
      <alignment horizontal="left" vertical="center" wrapText="1"/>
      <protection locked="0"/>
    </xf>
    <xf numFmtId="0" fontId="15" fillId="9" borderId="1" xfId="0" applyFont="1" applyFill="1" applyBorder="1" applyAlignment="1" applyProtection="1">
      <alignment horizontal="left" vertical="center" wrapText="1"/>
      <protection locked="0"/>
    </xf>
    <xf numFmtId="49" fontId="20" fillId="0" borderId="0" xfId="0" applyNumberFormat="1" applyFont="1" applyAlignment="1" applyProtection="1">
      <alignment horizontal="left" vertical="center"/>
    </xf>
    <xf numFmtId="0" fontId="24" fillId="8" borderId="1" xfId="0" applyFont="1" applyFill="1" applyBorder="1" applyAlignment="1" applyProtection="1">
      <alignment horizontal="center" vertical="center" wrapText="1"/>
    </xf>
    <xf numFmtId="168" fontId="24" fillId="8" borderId="1" xfId="1" applyNumberFormat="1" applyFont="1" applyFill="1" applyBorder="1" applyAlignment="1" applyProtection="1">
      <alignment horizontal="center" vertical="center" wrapText="1"/>
    </xf>
    <xf numFmtId="167" fontId="24" fillId="8" borderId="1" xfId="0" applyNumberFormat="1" applyFont="1" applyFill="1" applyBorder="1" applyAlignment="1" applyProtection="1">
      <alignment horizontal="center" vertical="center" wrapText="1"/>
    </xf>
    <xf numFmtId="167" fontId="25" fillId="8" borderId="1" xfId="0" applyNumberFormat="1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  <protection locked="0"/>
    </xf>
    <xf numFmtId="168" fontId="26" fillId="0" borderId="1" xfId="1" applyNumberFormat="1" applyFont="1" applyFill="1" applyBorder="1" applyAlignment="1" applyProtection="1">
      <alignment horizontal="center" vertical="center"/>
      <protection locked="0"/>
    </xf>
    <xf numFmtId="167" fontId="26" fillId="0" borderId="1" xfId="0" applyNumberFormat="1" applyFont="1" applyFill="1" applyBorder="1" applyAlignment="1" applyProtection="1">
      <alignment horizontal="center" vertical="center"/>
      <protection locked="0"/>
    </xf>
    <xf numFmtId="0" fontId="26" fillId="0" borderId="1" xfId="0" applyNumberFormat="1" applyFont="1" applyFill="1" applyBorder="1" applyAlignment="1" applyProtection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8" borderId="1" xfId="0" applyFont="1" applyFill="1" applyBorder="1" applyAlignment="1" applyProtection="1">
      <alignment vertical="center" wrapText="1"/>
    </xf>
    <xf numFmtId="0" fontId="27" fillId="0" borderId="1" xfId="0" applyFont="1" applyFill="1" applyBorder="1" applyAlignment="1" applyProtection="1">
      <alignment vertical="center" wrapText="1"/>
      <protection locked="0"/>
    </xf>
    <xf numFmtId="0" fontId="17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 applyProtection="1">
      <alignment horizontal="center" vertical="center" wrapText="1"/>
      <protection locked="0"/>
    </xf>
    <xf numFmtId="168" fontId="1" fillId="9" borderId="1" xfId="1" applyNumberFormat="1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167" fontId="1" fillId="4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NumberFormat="1" applyFont="1" applyFill="1" applyBorder="1" applyAlignment="1" applyProtection="1">
      <alignment horizontal="center" vertical="center"/>
    </xf>
    <xf numFmtId="0" fontId="1" fillId="4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 applyProtection="1">
      <alignment horizontal="center" vertical="center" wrapText="1"/>
      <protection locked="0"/>
    </xf>
    <xf numFmtId="0" fontId="31" fillId="0" borderId="1" xfId="0" applyFont="1" applyFill="1" applyBorder="1" applyAlignment="1" applyProtection="1">
      <alignment horizontal="left" vertical="center" wrapText="1"/>
      <protection locked="0"/>
    </xf>
    <xf numFmtId="168" fontId="30" fillId="0" borderId="1" xfId="1" applyNumberFormat="1" applyFont="1" applyFill="1" applyBorder="1" applyAlignment="1" applyProtection="1">
      <alignment horizontal="center" vertical="center"/>
      <protection locked="0"/>
    </xf>
    <xf numFmtId="167" fontId="30" fillId="0" borderId="1" xfId="0" applyNumberFormat="1" applyFont="1" applyFill="1" applyBorder="1" applyAlignment="1" applyProtection="1">
      <alignment horizontal="center" vertical="center"/>
      <protection locked="0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center" vertical="center"/>
      <protection locked="0"/>
    </xf>
    <xf numFmtId="168" fontId="32" fillId="0" borderId="1" xfId="1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168" fontId="33" fillId="0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</xf>
    <xf numFmtId="0" fontId="19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14" fontId="1" fillId="2" borderId="0" xfId="0" applyNumberFormat="1" applyFont="1" applyFill="1" applyAlignment="1" applyProtection="1">
      <alignment horizontal="center" vertical="center" wrapText="1"/>
    </xf>
    <xf numFmtId="0" fontId="18" fillId="0" borderId="0" xfId="0" applyFont="1" applyAlignment="1" applyProtection="1">
      <alignment horizontal="center" vertical="center"/>
    </xf>
    <xf numFmtId="168" fontId="2" fillId="0" borderId="0" xfId="1" applyNumberFormat="1" applyFont="1" applyAlignment="1" applyProtection="1">
      <alignment horizontal="left" vertical="center" indent="33"/>
    </xf>
    <xf numFmtId="0" fontId="27" fillId="0" borderId="5" xfId="0" applyFont="1" applyFill="1" applyBorder="1" applyAlignment="1" applyProtection="1">
      <alignment horizontal="left" vertical="center" wrapText="1"/>
      <protection locked="0"/>
    </xf>
    <xf numFmtId="0" fontId="27" fillId="0" borderId="6" xfId="0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center" vertical="center"/>
    </xf>
    <xf numFmtId="0" fontId="24" fillId="8" borderId="5" xfId="0" applyFont="1" applyFill="1" applyBorder="1" applyAlignment="1" applyProtection="1">
      <alignment horizontal="center" vertical="center" wrapText="1"/>
    </xf>
    <xf numFmtId="0" fontId="24" fillId="8" borderId="6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 applyProtection="1">
      <alignment horizontal="center" vertical="center"/>
    </xf>
    <xf numFmtId="14" fontId="1" fillId="0" borderId="0" xfId="0" applyNumberFormat="1" applyFont="1" applyFill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/>
    </xf>
  </cellXfs>
  <cellStyles count="5">
    <cellStyle name="Millares" xfId="4" builtinId="3"/>
    <cellStyle name="Millares 2" xfId="3" xr:uid="{00000000-0005-0000-0000-000001000000}"/>
    <cellStyle name="Moneda" xfId="1" builtinId="4"/>
    <cellStyle name="Normal" xfId="0" builtinId="0"/>
    <cellStyle name="Porcentaje" xfId="2" builtinId="5"/>
  </cellStyles>
  <dxfs count="2">
    <dxf>
      <alignment horizontal="right" readingOrder="0"/>
    </dxf>
    <dxf>
      <numFmt numFmtId="165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3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5" name="image1.png">
          <a:extLst>
            <a:ext uri="{FF2B5EF4-FFF2-40B4-BE49-F238E27FC236}">
              <a16:creationId xmlns:a16="http://schemas.microsoft.com/office/drawing/2014/main" id="{ECB03BE9-894E-4CC3-876F-B79F9FB4808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05974" y="461211"/>
          <a:ext cx="1543050" cy="7429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3CADD4B8-69F6-4EBF-A80E-6DEED731D7C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61211"/>
          <a:ext cx="1704975" cy="7715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1365250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9ABC5330-B0AD-4B7B-920F-A7473DB84BD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5050" y="457200"/>
          <a:ext cx="43497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1778000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FB6C954-1309-468C-AE86-C0C4D223690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3416300" cy="773531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385556</xdr:colOff>
      <xdr:row>7</xdr:row>
      <xdr:rowOff>158750</xdr:rowOff>
    </xdr:to>
    <xdr:pic>
      <xdr:nvPicPr>
        <xdr:cNvPr id="2" name="Picture 2" descr="https://encrypted-tbn0.gstatic.com/images?q=tbn:ANd9GcQgqOOwvXFaUYFYicoy0iimT49xRg41MTGFma3W5d9X9lBhIUM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43025" y="95250"/>
          <a:ext cx="1547606" cy="1244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16384</xdr:col>
      <xdr:colOff>28486</xdr:colOff>
      <xdr:row>7</xdr:row>
      <xdr:rowOff>0</xdr:rowOff>
    </xdr:to>
    <xdr:pic>
      <xdr:nvPicPr>
        <xdr:cNvPr id="3" name="Imagen 2" descr="C:\Users\MAPRE\Desktop\SOPORTES ORDEN DE COMPRAS\LOGO UTEPDA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09" t="12613" r="5605" b="16688"/>
        <a:stretch/>
      </xdr:blipFill>
      <xdr:spPr bwMode="auto">
        <a:xfrm>
          <a:off x="12182475" y="95250"/>
          <a:ext cx="2476411" cy="10858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559346</xdr:colOff>
      <xdr:row>7</xdr:row>
      <xdr:rowOff>158750</xdr:rowOff>
    </xdr:to>
    <xdr:pic>
      <xdr:nvPicPr>
        <xdr:cNvPr id="2" name="Picture 2" descr="https://encrypted-tbn0.gstatic.com/images?q=tbn:ANd9GcQgqOOwvXFaUYFYicoy0iimT49xRg41MTGFma3W5d9X9lBhIUM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36700" y="88900"/>
          <a:ext cx="1719056" cy="1225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21</xdr:col>
      <xdr:colOff>0</xdr:colOff>
      <xdr:row>1</xdr:row>
      <xdr:rowOff>0</xdr:rowOff>
    </xdr:from>
    <xdr:to>
      <xdr:col>23</xdr:col>
      <xdr:colOff>823238</xdr:colOff>
      <xdr:row>7</xdr:row>
      <xdr:rowOff>0</xdr:rowOff>
    </xdr:to>
    <xdr:pic>
      <xdr:nvPicPr>
        <xdr:cNvPr id="3" name="Imagen 2" descr="C:\Users\MAPRE\Desktop\SOPORTES ORDEN DE COMPRAS\LOGO UTEPDA.jp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09" t="12613" r="5605" b="16688"/>
        <a:stretch/>
      </xdr:blipFill>
      <xdr:spPr bwMode="auto">
        <a:xfrm>
          <a:off x="12611100" y="88900"/>
          <a:ext cx="2835186" cy="10668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704850</xdr:colOff>
      <xdr:row>1</xdr:row>
      <xdr:rowOff>0</xdr:rowOff>
    </xdr:from>
    <xdr:to>
      <xdr:col>8</xdr:col>
      <xdr:colOff>1590675</xdr:colOff>
      <xdr:row>4</xdr:row>
      <xdr:rowOff>173456</xdr:rowOff>
    </xdr:to>
    <xdr:pic>
      <xdr:nvPicPr>
        <xdr:cNvPr id="4" name="image1.png">
          <a:extLst>
            <a:ext uri="{FF2B5EF4-FFF2-40B4-BE49-F238E27FC236}">
              <a16:creationId xmlns:a16="http://schemas.microsoft.com/office/drawing/2014/main" id="{6365F311-C557-46A2-9A6A-858FB900D3C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24275" y="190500"/>
          <a:ext cx="2533650" cy="744956"/>
        </a:xfrm>
        <a:prstGeom prst="rect">
          <a:avLst/>
        </a:prstGeom>
      </xdr:spPr>
    </xdr:pic>
    <xdr:clientData/>
  </xdr:twoCellAnchor>
  <xdr:twoCellAnchor editAs="oneCell">
    <xdr:from>
      <xdr:col>0</xdr:col>
      <xdr:colOff>200025</xdr:colOff>
      <xdr:row>1</xdr:row>
      <xdr:rowOff>133350</xdr:rowOff>
    </xdr:from>
    <xdr:to>
      <xdr:col>2</xdr:col>
      <xdr:colOff>23061</xdr:colOff>
      <xdr:row>5</xdr:row>
      <xdr:rowOff>144881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AE61FB37-F7C0-4E1A-A753-654AF0F3EEB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323850"/>
          <a:ext cx="1708986" cy="7735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938AD266-CC14-4D8F-A56C-5B08C608DDC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5525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0477FA5-834E-4A49-BECA-BE5160A83A0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22ECC445-AE36-445B-AA8A-F6CD6DB1E83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5525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23D100-C89C-456A-BBAA-29C58C3F406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FAAAFDB1-A23E-46EE-9581-2F00D51B871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58875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DA8D50-3B2A-4427-87BA-B2DE5A8C43A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9D51AF0A-6D12-4A93-8D07-21D31432D95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0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D7CFC8-A89F-438F-874F-2FD6E69C344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93C3BF8E-25CA-4883-8B85-33D8140C90F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0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BA4B2E-69CC-479E-AB01-5F726F736E0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3348C589-4EF3-4AAC-A217-BE1F0792E8B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0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DB2645A-645A-4DC3-B230-ACB6AB5DAA8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1365250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6AC0E508-4AF0-4EDC-AFB7-9A2E3901AB0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1875" y="444500"/>
          <a:ext cx="4352925" cy="7195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1778000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DE850C9-FC7C-44BB-877B-E45BC49D6FA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44500"/>
          <a:ext cx="3413125" cy="74813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Gisselle Beras" id="{91BB22BF-51DC-CB47-8BD9-73DBEFB7527E}" userId="Gisselle Beras" providerId="Non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lizardo" refreshedDate="44214.622297916663" createdVersion="5" refreshedVersion="5" minRefreshableVersion="3" recordCount="38" xr:uid="{00000000-000A-0000-FFFF-FFFF00000000}">
  <cacheSource type="worksheet">
    <worksheetSource ref="B27:J1048576" sheet="Cuentas por pagar"/>
  </cacheSource>
  <cacheFields count="9">
    <cacheField name="Número Documento" numFmtId="0">
      <sharedItems containsBlank="1"/>
    </cacheField>
    <cacheField name="Categoría proveedor" numFmtId="0">
      <sharedItems containsBlank="1" count="7">
        <s v="Alimentos"/>
        <s v="Viveristas"/>
        <s v="Otros"/>
        <s v="Construcción"/>
        <m/>
        <s v="Fertilizantes" u="1"/>
        <s v="Consultorías" u="1"/>
      </sharedItems>
    </cacheField>
    <cacheField name="Proveedor" numFmtId="0">
      <sharedItems containsBlank="1"/>
    </cacheField>
    <cacheField name="Concepto" numFmtId="0">
      <sharedItems containsBlank="1"/>
    </cacheField>
    <cacheField name="Monto (RD$)" numFmtId="168">
      <sharedItems containsString="0" containsBlank="1" containsNumber="1" minValue="11652.5" maxValue="14126367.49"/>
    </cacheField>
    <cacheField name="Fecha factura" numFmtId="167">
      <sharedItems containsNonDate="0" containsDate="1" containsString="0" containsBlank="1" minDate="2019-08-07T00:00:00" maxDate="2021-01-15T00:00:00"/>
    </cacheField>
    <cacheField name="Duración" numFmtId="0">
      <sharedItems containsBlank="1"/>
    </cacheField>
    <cacheField name="Estado" numFmtId="0">
      <sharedItems containsBlank="1" count="5">
        <s v="Retrasado"/>
        <s v="No iniciado"/>
        <m/>
        <s v="En proceso" u="1"/>
        <s v="Esperando modificación" u="1"/>
      </sharedItems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lizardo" refreshedDate="44214.622298263886" createdVersion="6" refreshedVersion="5" minRefreshableVersion="3" recordCount="425" xr:uid="{00000000-000A-0000-FFFF-FFFF01000000}">
  <cacheSource type="worksheet">
    <worksheetSource ref="B26:V451" sheet="Seguimiento a viveristas"/>
  </cacheSource>
  <cacheFields count="21">
    <cacheField name="Beneficiario" numFmtId="0">
      <sharedItems count="57">
        <s v="AGRO INDUSTRIAL LA ESPERANZA (AGROESSA),SRL"/>
        <s v="AGROINDUSTRIAL EL PLANETA, SRL."/>
        <s v="CASA R2, SR."/>
        <s v="CASA TORAL, SAS. "/>
        <s v="COMERCIAL DEL LAGO, SRL"/>
        <s v="COMERCIAL MEDINA MEDINA"/>
        <s v="DANIEL MARIÑEZ BRIOSO"/>
        <s v="DELMAN DE JESUS FERMIN CHECO"/>
        <s v="DISTRIBUIDORA LISA MARIA, SRL"/>
        <s v="DRALKO, SRL"/>
        <s v="EDWARD RICARDO SOTO FELIZ"/>
        <s v="FAGP COMERCIAL  SRL."/>
        <s v="FEDERACION DE CAFICULTORES Y AGRICULTORES PARA EL DESARROLLO DE SAN JUAN, INC."/>
        <s v="FEDERACION DE CAMPESINOS HACIA EL PROGRESO"/>
        <s v="FELICIA ANTONIA LUCIANO DE ESTEVEZ"/>
        <s v="FELIX HIGINIO DE JESUS TORRES"/>
        <s v="FUNDACION  BAHORUCO PROGRESANDO"/>
        <s v="FUTURO AGRICOLA, SRL."/>
        <s v="GRUPO DEXIA, SRL"/>
        <s v="HACIENDA LOMA DE LOS RIOS, SRL."/>
        <s v="ILIANA DEL CARMEN DEL VILLAR"/>
        <s v="JARDINES DEL CIBAO F&amp;A, SRL."/>
        <s v="JEORQUIS MARIORBIS ARIAS CUELLO"/>
        <s v="JOLTECA, SRL."/>
        <s v="JOSE DEL CARMEN ACOSTA CARRASCO"/>
        <s v="JUAN PABLO CALDERON ALCANTARA"/>
        <s v="LIZANDRO MICHEL  SANTANA MEDINA"/>
        <s v="MAXIMINO JIMENEZ"/>
        <s v="MERCADOS &amp; MATERIALES AGRICOLAS M&amp;M , SRL."/>
        <s v="MUFFLERS INDUSTRIALES DOMINICANOS SAQ, SRL"/>
        <s v="OMAR MEDINA VALENZUELA"/>
        <s v="PRODUCCIONES AGROINDUSTRIALES  PROAGLO, SRL."/>
        <s v="PRORENAREM"/>
        <s v="RAUDY MILCIADES MENDEZ LOPEZ"/>
        <s v="RENE ANTONIO CARABALLO / GENARO A. BRETON"/>
        <s v="RENO AGROINDUSTRIAL, SRL."/>
        <s v="SERTECAR"/>
        <s v="SERVICIOS FITOSANITARIOS DEL CARIBE, SRL."/>
        <s v="SORIANO DIAZ RAMIREZ"/>
        <s v="TANKASA, SRL."/>
        <s v="TRANSPLANTA, SRL"/>
        <s v="UMBRELLA TECH, SRL"/>
        <s v="VICTOR HUGO DE JESUS VERAS"/>
        <s v="VIVERO EVARISTO ARIDIS LEONARDO "/>
        <s v="ANA ESTHER SANCHEZ HERNANDEZ"/>
        <s v="CAVM CONSTRUCCIONES, SRL"/>
        <s v="GIRBERT SAMUEL ROMERO UREÑA"/>
        <s v="JULIO ALBERTO FELIZ MATOS"/>
        <s v="MALTIRES GARCIA MONTILLA"/>
        <s v="MARIA DE JESUS ALCANTARA CESPEDES"/>
        <s v="MONTE ALEGRE HOLDING, SRL"/>
        <s v="PABLO LUCIANO ENCARNACION"/>
        <s v="RAMON ANTONIO LECLERC RODRIGUEZ"/>
        <s v="RAMON EMILIO CASTRO   "/>
        <s v="SERGIO LUIS VALENZUELA MENDEZ"/>
        <s v="TRANSCONSTRUC,SRL"/>
        <s v="VIVERO POLANSKY MOREL RAMIREZ"/>
      </sharedItems>
    </cacheField>
    <cacheField name="RNC" numFmtId="0">
      <sharedItems containsBlank="1"/>
    </cacheField>
    <cacheField name="Proceso de Compras" numFmtId="0">
      <sharedItems count="3">
        <s v="LPN-2017-0001"/>
        <s v="UTEPDA-CCC-LPN-2019-0002"/>
        <s v="UTEPDA-CCC-LPN-2019-0005"/>
      </sharedItems>
    </cacheField>
    <cacheField name="No. Contrato" numFmtId="0">
      <sharedItems/>
    </cacheField>
    <cacheField name="Monto contratado" numFmtId="168">
      <sharedItems containsSemiMixedTypes="0" containsString="0" containsNumber="1" containsInteger="1" minValue="575000" maxValue="40000000"/>
    </cacheField>
    <cacheField name="Plantas contratadas" numFmtId="0">
      <sharedItems containsSemiMixedTypes="0" containsString="0" containsNumber="1" containsInteger="1" minValue="10000" maxValue="4000000"/>
    </cacheField>
    <cacheField name="Precio unitario plantas s/contrato" numFmtId="0">
      <sharedItems containsSemiMixedTypes="0" containsString="0" containsNumber="1" minValue="6" maxValue="70"/>
    </cacheField>
    <cacheField name="Modalidad plantas contratadas" numFmtId="168">
      <sharedItems count="8">
        <s v="Café en fundas"/>
        <s v="Plantas de guama"/>
        <s v="Yema de aguacate"/>
        <s v="Café a raíz dirigida"/>
        <s v="Café raíz desnuda"/>
        <s v="Aguacate Carla "/>
        <s v="Aguacate Hass"/>
        <s v="Aguacate Semilla 34"/>
      </sharedItems>
    </cacheField>
    <cacheField name="No. Cheque / Libramiento" numFmtId="0">
      <sharedItems containsBlank="1" containsMixedTypes="1" containsNumber="1" containsInteger="1" minValue="66" maxValue="20866856"/>
    </cacheField>
    <cacheField name="Año pago" numFmtId="0">
      <sharedItems containsString="0" containsBlank="1" containsNumber="1" containsInteger="1" minValue="2018" maxValue="2020"/>
    </cacheField>
    <cacheField name="Cuenta" numFmtId="0">
      <sharedItems containsBlank="1"/>
    </cacheField>
    <cacheField name="No. Factura" numFmtId="168">
      <sharedItems containsBlank="1"/>
    </cacheField>
    <cacheField name="Concepto pago" numFmtId="168">
      <sharedItems/>
    </cacheField>
    <cacheField name="Plantas facturadas" numFmtId="166">
      <sharedItems containsBlank="1" containsMixedTypes="1" containsNumber="1" containsInteger="1" minValue="196" maxValue="1075700"/>
    </cacheField>
    <cacheField name="Monto facturado" numFmtId="0">
      <sharedItems containsString="0" containsBlank="1" containsNumber="1" minValue="1960" maxValue="17828600"/>
    </cacheField>
    <cacheField name="Retención" numFmtId="168">
      <sharedItems containsString="0" containsBlank="1" containsNumber="1" minValue="0" maxValue="6240010"/>
    </cacheField>
    <cacheField name="Monto neto" numFmtId="168">
      <sharedItems containsMixedTypes="1" containsNumber="1" minValue="1960" maxValue="11588590"/>
    </cacheField>
    <cacheField name="Balance pendiente" numFmtId="168">
      <sharedItems containsSemiMixedTypes="0" containsString="0" containsNumber="1" minValue="0" maxValue="18400000"/>
    </cacheField>
    <cacheField name="Plantas pendientes" numFmtId="166">
      <sharedItems containsSemiMixedTypes="0" containsString="0" containsNumber="1" containsInteger="1" minValue="0" maxValue="2000000"/>
    </cacheField>
    <cacheField name="Estado" numFmtId="0">
      <sharedItems containsBlank="1"/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lizardo" refreshedDate="44214.622298379632" createdVersion="5" refreshedVersion="5" minRefreshableVersion="3" recordCount="424" xr:uid="{00000000-000A-0000-FFFF-FFFF02000000}">
  <cacheSource type="worksheet">
    <worksheetSource ref="B26:V450" sheet="Seguimiento a viveristas"/>
  </cacheSource>
  <cacheFields count="21">
    <cacheField name="Beneficiario" numFmtId="0">
      <sharedItems count="57">
        <s v="AGRO INDUSTRIAL LA ESPERANZA (AGROESSA),SRL"/>
        <s v="AGROINDUSTRIAL EL PLANETA, SRL."/>
        <s v="CASA R2, SR."/>
        <s v="CASA TORAL, SAS. "/>
        <s v="COMERCIAL DEL LAGO, SRL"/>
        <s v="COMERCIAL MEDINA MEDINA"/>
        <s v="DANIEL MARIÑEZ BRIOSO"/>
        <s v="DELMAN DE JESUS FERMIN CHECO"/>
        <s v="DISTRIBUIDORA LISA MARIA, SRL"/>
        <s v="DRALKO, SRL"/>
        <s v="EDWARD RICARDO SOTO FELIZ"/>
        <s v="FAGP COMERCIAL  SRL."/>
        <s v="FEDERACION DE CAFICULTORES Y AGRICULTORES PARA EL DESARROLLO DE SAN JUAN, INC."/>
        <s v="FEDERACION DE CAMPESINOS HACIA EL PROGRESO"/>
        <s v="FELICIA ANTONIA LUCIANO DE ESTEVEZ"/>
        <s v="FELIX HIGINIO DE JESUS TORRES"/>
        <s v="FUNDACION  BAHORUCO PROGRESANDO"/>
        <s v="FUTURO AGRICOLA, SRL."/>
        <s v="GRUPO DEXIA, SRL"/>
        <s v="HACIENDA LOMA DE LOS RIOS, SRL."/>
        <s v="ILIANA DEL CARMEN DEL VILLAR"/>
        <s v="JARDINES DEL CIBAO F&amp;A, SRL."/>
        <s v="JEORQUIS MARIORBIS ARIAS CUELLO"/>
        <s v="JOLTECA, SRL."/>
        <s v="JOSE DEL CARMEN ACOSTA CARRASCO"/>
        <s v="JUAN PABLO CALDERON ALCANTARA"/>
        <s v="LIZANDRO MICHEL  SANTANA MEDINA"/>
        <s v="MAXIMINO JIMENEZ"/>
        <s v="MERCADOS &amp; MATERIALES AGRICOLAS M&amp;M , SRL."/>
        <s v="MUFFLERS INDUSTRIALES DOMINICANOS SAQ, SRL"/>
        <s v="OMAR MEDINA VALENZUELA"/>
        <s v="PRODUCCIONES AGROINDUSTRIALES  PROAGLO, SRL."/>
        <s v="PRORENAREM"/>
        <s v="RAUDY MILCIADES MENDEZ LOPEZ"/>
        <s v="RENE ANTONIO CARABALLO / GENARO A. BRETON"/>
        <s v="RENO AGROINDUSTRIAL, SRL."/>
        <s v="SERTECAR"/>
        <s v="SERVICIOS FITOSANITARIOS DEL CARIBE, SRL."/>
        <s v="SORIANO DIAZ RAMIREZ"/>
        <s v="TANKASA, SRL."/>
        <s v="TRANSPLANTA, SRL"/>
        <s v="UMBRELLA TECH, SRL"/>
        <s v="VICTOR HUGO DE JESUS VERAS"/>
        <s v="VIVERO EVARISTO ARIDIS LEONARDO "/>
        <s v="ANA ESTHER SANCHEZ HERNANDEZ"/>
        <s v="CAVM CONSTRUCCIONES, SRL"/>
        <s v="GIRBERT SAMUEL ROMERO UREÑA"/>
        <s v="JULIO ALBERTO FELIZ MATOS"/>
        <s v="MALTIRES GARCIA MONTILLA"/>
        <s v="MARIA DE JESUS ALCANTARA CESPEDES"/>
        <s v="MONTE ALEGRE HOLDING, SRL"/>
        <s v="PABLO LUCIANO ENCARNACION"/>
        <s v="RAMON ANTONIO LECLERC RODRIGUEZ"/>
        <s v="RAMON EMILIO CASTRO   "/>
        <s v="SERGIO LUIS VALENZUELA MENDEZ"/>
        <s v="TRANSCONSTRUC,SRL"/>
        <s v="VIVERO POLANSKY MOREL RAMIREZ"/>
      </sharedItems>
    </cacheField>
    <cacheField name="RNC" numFmtId="0">
      <sharedItems containsBlank="1" count="39">
        <s v="1-30-06782-1"/>
        <m/>
        <s v="101-72457-9"/>
        <s v="131-58750-1"/>
        <s v="017-0002107-2"/>
        <s v="034-0026326-9"/>
        <s v="130-75977-4"/>
        <s v="131-53326-4"/>
        <s v="010-0018952-0"/>
        <s v="418-00071-8"/>
        <s v="031-0238872-9"/>
        <s v="130-56085-4"/>
        <s v="130-92781-2"/>
        <s v="017-0022577-2"/>
        <s v="018-0013649-9"/>
        <s v="017-0009624-9"/>
        <s v="402-2306272-6"/>
        <s v="002-0033508-1"/>
        <s v="018-0054720-8"/>
        <s v="131-13508-2"/>
        <s v="110-0003544-1"/>
        <s v="131-61052-8"/>
        <s v="131-60195-2"/>
        <s v="001-1748266-1"/>
        <s v="001-0076576-7"/>
        <s v="012-0094414-6"/>
        <s v="131-91861-1"/>
        <s v="402-3378064-8"/>
        <s v="001-0512388-9"/>
        <s v="010-0023606-5"/>
        <s v="017-0015738-9"/>
        <s v="130-96705-9"/>
        <s v="125-0000271-7"/>
        <s v="422-00195-7"/>
        <s v="046-0019635-8"/>
        <s v="104-0002189-4"/>
        <s v="402-2007705-7"/>
        <s v="1-31-09064-8"/>
        <s v="402-2327694-6"/>
      </sharedItems>
    </cacheField>
    <cacheField name="Proceso de Compras" numFmtId="0">
      <sharedItems count="3">
        <s v="LPN-2017-0001"/>
        <s v="UTEPDA-CCC-LPN-2019-0002"/>
        <s v="UTEPDA-CCC-LPN-2019-0005"/>
      </sharedItems>
    </cacheField>
    <cacheField name="No. Contrato" numFmtId="0">
      <sharedItems count="83">
        <s v="BS-0000767-2018"/>
        <s v="BS-0000765-2018"/>
        <s v="BS-0000925-2018"/>
        <s v="BS-0000768-2018"/>
        <s v="BS-0000763-2018"/>
        <s v="BS-0000891-2018"/>
        <s v="BS-0000927-2018"/>
        <s v="BS-0000816-2018"/>
        <s v="BS-0000764-2018"/>
        <s v="BS-0000773-2018"/>
        <s v="BS-0000817-2018"/>
        <s v="BS-0000766-2018"/>
        <s v="BS-0000751-2018"/>
        <s v="BS-0000868-2018"/>
        <s v="BS-0000857-2018"/>
        <s v="BS-0000778-2018"/>
        <s v="BS-0000752-2018"/>
        <s v="BS-0000781-2018"/>
        <s v="BS-0000780-2018"/>
        <s v="BS-0000796-2018"/>
        <s v="BS-0000795-2018"/>
        <s v="BS-0000758-2018"/>
        <s v="BS-0000861-2018"/>
        <s v="BS-0000783-2018"/>
        <s v="BS-0000859-2018"/>
        <s v="BS-0000785-2018"/>
        <s v="BS-0000876-2018"/>
        <s v="BS-0000790-2018"/>
        <s v="BS-0000805-2018"/>
        <s v="BS-0000794-2018"/>
        <s v="BS-0000879-2018"/>
        <s v="BS-0000889-2018"/>
        <s v="BS-0000852-2018"/>
        <s v="BS-0000858-2018"/>
        <s v="BS-0000844-2018"/>
        <s v="BS-0000806-2018"/>
        <s v="BS-0000812-2018"/>
        <s v="BS-0000936-2018"/>
        <s v="BS-0000856-2018"/>
        <s v="BS-0000791-2018"/>
        <s v="BS-0000855-2018"/>
        <s v="BS-0000789-2018"/>
        <s v="BS-0000860-2018"/>
        <s v="BS-0000840-2018"/>
        <s v="BS-0014692-2019"/>
        <s v="BS-0014441-2019"/>
        <s v="BS-0014314-2019"/>
        <s v="BS-0011854-2019"/>
        <s v="BS-0014021-2019"/>
        <s v="BS-0014013-2019"/>
        <s v="BS-0011821-2019"/>
        <s v="BS-0014018-2019"/>
        <s v="BS-0011604-2019"/>
        <s v="BS-0011923-2019"/>
        <s v="BS-0001400-2020"/>
        <s v="BS-0013986-2019"/>
        <s v="BS-0013967-2019"/>
        <s v="BS-0014738-2019"/>
        <s v="BS-0011924-2019"/>
        <s v="BS-0011562-2019"/>
        <s v="BS-0014331-2019"/>
        <s v="BS-0014594-2019"/>
        <s v="BS-0014729-2019"/>
        <s v="BS-0011870-2019"/>
        <s v="BS-0014373-2019"/>
        <s v="BS-0014359-2019"/>
        <s v="BS-0013961-2019"/>
        <s v="BS-0014367-2019"/>
        <s v="BS-0014311-2019"/>
        <s v="BS-0013973-2019"/>
        <s v="BS-0014319-2019"/>
        <s v="BS-0014322-2019"/>
        <s v="BS-0014328-2019"/>
        <s v="BS-0014356-2019"/>
        <s v="BS-0014263-2019"/>
        <s v="BS-0011708-2019"/>
        <s v="BS-0014325-2019"/>
        <s v="BS-0014357-2019"/>
        <s v="BS-0015201-2019"/>
        <s v="BS-0015286-2019"/>
        <s v="BS-0014935-2019"/>
        <s v="BS-011923-2019" u="1"/>
        <s v="BS-0001211-2018" u="1"/>
      </sharedItems>
    </cacheField>
    <cacheField name="Monto contratado" numFmtId="168">
      <sharedItems containsSemiMixedTypes="0" containsString="0" containsNumber="1" containsInteger="1" minValue="575000" maxValue="40000000"/>
    </cacheField>
    <cacheField name="Plantas contratadas" numFmtId="0">
      <sharedItems containsSemiMixedTypes="0" containsString="0" containsNumber="1" containsInteger="1" minValue="10000" maxValue="4000000"/>
    </cacheField>
    <cacheField name="Precio unitario plantas s/contrato" numFmtId="0">
      <sharedItems containsSemiMixedTypes="0" containsString="0" containsNumber="1" minValue="6" maxValue="70"/>
    </cacheField>
    <cacheField name="Modalidad plantas contratadas" numFmtId="168">
      <sharedItems count="8">
        <s v="Café en fundas"/>
        <s v="Plantas de guama"/>
        <s v="Yema de aguacate"/>
        <s v="Café a raíz dirigida"/>
        <s v="Café raíz desnuda"/>
        <s v="Aguacate Carla "/>
        <s v="Aguacate Hass"/>
        <s v="Aguacate Semilla 34"/>
      </sharedItems>
    </cacheField>
    <cacheField name="No. Cheque / Libramiento" numFmtId="0">
      <sharedItems containsBlank="1" containsMixedTypes="1" containsNumber="1" containsInteger="1" minValue="66" maxValue="20866856"/>
    </cacheField>
    <cacheField name="Año pago" numFmtId="0">
      <sharedItems containsString="0" containsBlank="1" containsNumber="1" containsInteger="1" minValue="2018" maxValue="2020"/>
    </cacheField>
    <cacheField name="Cuenta" numFmtId="0">
      <sharedItems containsBlank="1"/>
    </cacheField>
    <cacheField name="No. Factura" numFmtId="168">
      <sharedItems containsBlank="1"/>
    </cacheField>
    <cacheField name="Concepto pago" numFmtId="168">
      <sharedItems/>
    </cacheField>
    <cacheField name="Plantas facturadas" numFmtId="166">
      <sharedItems containsBlank="1" containsMixedTypes="1" containsNumber="1" containsInteger="1" minValue="196" maxValue="1075700"/>
    </cacheField>
    <cacheField name="Monto facturado" numFmtId="0">
      <sharedItems containsString="0" containsBlank="1" containsNumber="1" minValue="1960" maxValue="17828600"/>
    </cacheField>
    <cacheField name="Retención" numFmtId="168">
      <sharedItems containsString="0" containsBlank="1" containsNumber="1" minValue="0" maxValue="6240010"/>
    </cacheField>
    <cacheField name="Monto neto" numFmtId="168">
      <sharedItems containsMixedTypes="1" containsNumber="1" minValue="1960" maxValue="11588590"/>
    </cacheField>
    <cacheField name="Balance pendiente" numFmtId="168">
      <sharedItems containsSemiMixedTypes="0" containsString="0" containsNumber="1" minValue="0" maxValue="18400000"/>
    </cacheField>
    <cacheField name="Plantas pendientes" numFmtId="166">
      <sharedItems containsSemiMixedTypes="0" containsString="0" containsNumber="1" containsInteger="1" minValue="0" maxValue="2000000"/>
    </cacheField>
    <cacheField name="Estado" numFmtId="0">
      <sharedItems containsBlank="1"/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">
  <r>
    <s v="B1500000096"/>
    <x v="0"/>
    <s v="ESPLENDOR FIESTA, SRL"/>
    <s v="Almuerzos diarios 2019"/>
    <n v="161999.84"/>
    <d v="2019-08-07T00:00:00"/>
    <s v="530 días"/>
    <x v="0"/>
    <s v="Moroso Impuestos"/>
  </r>
  <r>
    <s v="B1500000101"/>
    <x v="0"/>
    <s v="ESPLENDOR FIESTA, SRL"/>
    <s v="Almuerzos diarios 2019"/>
    <n v="148449.35999999999"/>
    <d v="2019-09-03T00:00:00"/>
    <s v="503 días"/>
    <x v="0"/>
    <s v="Moroso Impuestos"/>
  </r>
  <r>
    <s v="B1500000115"/>
    <x v="0"/>
    <s v="ESPLENDOR FIESTA, SRL"/>
    <s v="Almuerzos diarios 2019"/>
    <n v="146193.51999999999"/>
    <d v="2019-10-02T00:00:00"/>
    <s v="474 días"/>
    <x v="0"/>
    <s v="Moroso Impuestos"/>
  </r>
  <r>
    <s v="B1500000120"/>
    <x v="0"/>
    <s v="ESPLENDOR FIESTA, SRL"/>
    <s v="Almuerzos diarios 2019"/>
    <n v="140486"/>
    <d v="2019-11-06T00:00:00"/>
    <s v="439 días"/>
    <x v="0"/>
    <s v="Moroso Impuestos"/>
  </r>
  <r>
    <s v="B1500000151"/>
    <x v="1"/>
    <s v="RENO AGROINDUSTRIAL"/>
    <s v="Viverista (Café)"/>
    <n v="390400"/>
    <d v="2020-03-13T00:00:00"/>
    <s v="311 días"/>
    <x v="1"/>
    <s v="Espera de Autorización"/>
  </r>
  <r>
    <s v="B1500000135"/>
    <x v="2"/>
    <s v="JOLTECA, SRL"/>
    <s v="AGRICOLA"/>
    <n v="393750.07"/>
    <d v="2020-07-28T00:00:00"/>
    <s v="174 días"/>
    <x v="1"/>
    <s v="Espera de Autorización"/>
  </r>
  <r>
    <s v="N/A"/>
    <x v="3"/>
    <s v="ING. PRIAMO URBAEZ &amp; ASOCIADOS, SRL"/>
    <s v="Supervision de Obras"/>
    <n v="10802543.810000001"/>
    <d v="2020-09-15T00:00:00"/>
    <s v="125 días"/>
    <x v="1"/>
    <s v="Espera de Autorización"/>
  </r>
  <r>
    <s v="N/A"/>
    <x v="3"/>
    <s v="ING. PRIAMO URBAEZ &amp; ASOCIADOS, SRL"/>
    <s v="Supervision de Obras"/>
    <n v="14126367.49"/>
    <d v="2020-10-06T00:00:00"/>
    <s v="104 días"/>
    <x v="1"/>
    <s v="Espera de Autorización"/>
  </r>
  <r>
    <s v="N/A"/>
    <x v="3"/>
    <s v="ING. PRIAMO URBAEZ &amp; ASOCIADOS, SRL"/>
    <s v="Supervision de Obras"/>
    <n v="4220379.34"/>
    <d v="2020-11-25T00:00:00"/>
    <s v="54 días"/>
    <x v="1"/>
    <s v="Espera de Autorización"/>
  </r>
  <r>
    <s v="B1500000032"/>
    <x v="3"/>
    <s v="P&amp;R INGENIERIA"/>
    <s v="Supervision de Obras"/>
    <n v="401264.46"/>
    <d v="2020-09-21T00:00:00"/>
    <s v="119 días"/>
    <x v="1"/>
    <s v="Espera de Autorización"/>
  </r>
  <r>
    <s v="B1500000006"/>
    <x v="1"/>
    <s v="M &amp; M AGRICOLA, SRL"/>
    <s v="Plantas de Café"/>
    <n v="1044000"/>
    <d v="2020-11-02T00:00:00"/>
    <s v="77 días"/>
    <x v="1"/>
    <s v="Espera de Autorización"/>
  </r>
  <r>
    <s v="B1500004471"/>
    <x v="2"/>
    <s v="EDITORA DEL CARIBE, S.A"/>
    <s v="SERVICIOS DE PUBLICACIONES EN LA PRENSA"/>
    <n v="53100"/>
    <d v="2020-11-03T00:00:00"/>
    <s v="76 días"/>
    <x v="1"/>
    <s v="Espera de Autorización"/>
  </r>
  <r>
    <s v="B1500004484"/>
    <x v="2"/>
    <s v="EDITORA DEL CARIBE, S.A"/>
    <s v="SERVICIOS DE PUBLICACIONES EN LA PRENSA"/>
    <n v="53100"/>
    <d v="2020-11-12T00:00:00"/>
    <s v="67 días"/>
    <x v="1"/>
    <s v="Espera de Autorización"/>
  </r>
  <r>
    <s v="B1500002540"/>
    <x v="2"/>
    <s v="EDITORA DEL CARIBE, S.A"/>
    <s v="SERVICIOS DE PUBLICACIONES EN LA PRENSA"/>
    <n v="58902.06"/>
    <d v="2020-11-16T00:00:00"/>
    <s v="63 días"/>
    <x v="1"/>
    <s v="Espera de Autorización"/>
  </r>
  <r>
    <s v="B1500000489"/>
    <x v="2"/>
    <s v="D`ACO REPRESENTACIONES, SRL"/>
    <s v="VIATICOS"/>
    <n v="149421"/>
    <d v="2020-11-20T00:00:00"/>
    <s v="59 días"/>
    <x v="1"/>
    <s v="Espera de Autorización"/>
  </r>
  <r>
    <s v="B1500000135"/>
    <x v="2"/>
    <s v="GILDA INVESTMENT, SRL"/>
    <s v="ADQUISICION DE CAJA DE SEGURIDAD"/>
    <n v="11652.5"/>
    <d v="2020-12-15T00:00:00"/>
    <s v="34 días"/>
    <x v="1"/>
    <s v="Espera de Autorización"/>
  </r>
  <r>
    <s v="B1500000019"/>
    <x v="2"/>
    <s v="SINERGY"/>
    <s v="LETREROS"/>
    <n v="44486"/>
    <d v="2021-01-12T00:00:00"/>
    <s v="6 días"/>
    <x v="1"/>
    <m/>
  </r>
  <r>
    <s v="B1500001236"/>
    <x v="2"/>
    <s v="LA ANTILLANA COMERCIAL"/>
    <s v="DISCO DE FRENOS"/>
    <n v="177040.36"/>
    <d v="2021-01-13T00:00:00"/>
    <s v="5 días"/>
    <x v="1"/>
    <m/>
  </r>
  <r>
    <s v="B1500000187"/>
    <x v="2"/>
    <s v="JAD"/>
    <s v="ANALISIS FOLIAR D ELOS CULTIVOS"/>
    <n v="414920"/>
    <d v="2021-01-14T00:00:00"/>
    <s v="4 días"/>
    <x v="1"/>
    <m/>
  </r>
  <r>
    <s v="B1500000125"/>
    <x v="2"/>
    <s v="HERAN"/>
    <s v="ALQUILER DE LOCAL "/>
    <n v="182026.8"/>
    <d v="2021-01-06T00:00:00"/>
    <s v="12 días"/>
    <x v="1"/>
    <m/>
  </r>
  <r>
    <s v="B1500000052"/>
    <x v="1"/>
    <s v="PRORENAREM"/>
    <s v="Plantas de Café"/>
    <n v="875000"/>
    <d v="2020-08-13T00:00:00"/>
    <s v="158 días"/>
    <x v="1"/>
    <m/>
  </r>
  <r>
    <s v="B1500000007"/>
    <x v="2"/>
    <s v="S&amp;M MOTORS, SRL"/>
    <s v="ALQUILER DE LOCAL "/>
    <n v="507370.5"/>
    <d v="2021-01-07T00:00:00"/>
    <s v="11 días"/>
    <x v="1"/>
    <m/>
  </r>
  <r>
    <s v="B1500000523"/>
    <x v="2"/>
    <s v="CONDOMINIO UNICENTRO PLAZA"/>
    <s v="ALQUILER DE LOCAL "/>
    <n v="25935"/>
    <d v="2021-01-07T00:00:00"/>
    <s v="11 días"/>
    <x v="1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5">
  <r>
    <x v="0"/>
    <s v="1-30-06782-1"/>
    <x v="0"/>
    <s v="BS-0000767-2018"/>
    <n v="8050000"/>
    <n v="700000"/>
    <n v="11.5"/>
    <x v="0"/>
    <s v="20866874"/>
    <n v="2018"/>
    <s v="Cheques"/>
    <s v="N/A"/>
    <s v="Avance 20%"/>
    <s v="N/A"/>
    <n v="1610000"/>
    <n v="0"/>
    <n v="1610000"/>
    <n v="2291812"/>
    <n v="199288"/>
    <m/>
    <m/>
  </r>
  <r>
    <x v="0"/>
    <s v="1-30-06782-1"/>
    <x v="0"/>
    <s v="BS-0000767-2018"/>
    <n v="8050000"/>
    <n v="700000"/>
    <n v="11.5"/>
    <x v="0"/>
    <n v="904"/>
    <n v="2018"/>
    <s v="MAPRE"/>
    <s v="N/A"/>
    <s v="Avance 15%"/>
    <s v="N/A"/>
    <n v="1207500"/>
    <n v="0"/>
    <n v="1207500"/>
    <n v="2291812"/>
    <n v="199288"/>
    <m/>
    <m/>
  </r>
  <r>
    <x v="0"/>
    <s v="1-30-06782-1"/>
    <x v="0"/>
    <s v="BS-0000767-2018"/>
    <n v="8050000"/>
    <n v="700000"/>
    <n v="11.5"/>
    <x v="0"/>
    <n v="1402"/>
    <n v="2018"/>
    <s v="MAPRE"/>
    <m/>
    <s v="Adq. plantas de café en fundas"/>
    <n v="229300"/>
    <n v="3783450"/>
    <n v="1324207.5"/>
    <n v="2459242.5"/>
    <n v="2291812"/>
    <n v="199288"/>
    <m/>
    <m/>
  </r>
  <r>
    <x v="0"/>
    <s v="1-30-06782-1"/>
    <x v="0"/>
    <s v="BS-0000767-2018"/>
    <n v="8050000"/>
    <n v="700000"/>
    <n v="11.5"/>
    <x v="0"/>
    <n v="1484"/>
    <n v="2019"/>
    <s v="MEDIO AMBIENTE"/>
    <m/>
    <s v="Adq. plantas de café en fundas"/>
    <n v="22337"/>
    <n v="368560.5"/>
    <n v="128996.17499999999"/>
    <n v="239564.32500000001"/>
    <n v="2291812"/>
    <n v="199288"/>
    <m/>
    <m/>
  </r>
  <r>
    <x v="0"/>
    <s v="1-30-06782-1"/>
    <x v="0"/>
    <s v="BS-0000767-2018"/>
    <n v="8050000"/>
    <n v="700000"/>
    <n v="11.5"/>
    <x v="0"/>
    <n v="1885"/>
    <n v="2019"/>
    <s v="MEDIO AMBIENTE"/>
    <m/>
    <s v="Adq. plantas de café en fundas"/>
    <n v="66075"/>
    <n v="1090237.5"/>
    <n v="381583.125"/>
    <n v="708654.375"/>
    <n v="2291812"/>
    <n v="199288"/>
    <m/>
    <m/>
  </r>
  <r>
    <x v="0"/>
    <s v="1-30-06782-1"/>
    <x v="0"/>
    <s v="BS-0000767-2018"/>
    <n v="8050000"/>
    <n v="700000"/>
    <n v="11.5"/>
    <x v="0"/>
    <n v="2274"/>
    <n v="2019"/>
    <s v="MEDIO AMBIENTE"/>
    <m/>
    <s v="Adq. plantas de café en fundas"/>
    <n v="86000"/>
    <n v="1419000"/>
    <n v="496649.99999999994"/>
    <n v="922350"/>
    <n v="2291812"/>
    <n v="199288"/>
    <m/>
    <m/>
  </r>
  <r>
    <x v="0"/>
    <s v="1-30-06782-1"/>
    <x v="0"/>
    <s v="BS-0000767-2018"/>
    <n v="8050000"/>
    <n v="700000"/>
    <n v="11.5"/>
    <x v="0"/>
    <n v="2799"/>
    <n v="2019"/>
    <s v="MEDIO AMBIENTE"/>
    <m/>
    <s v="Adq. plantas de café en fundas"/>
    <n v="97000"/>
    <n v="1600500"/>
    <n v="486063.2"/>
    <n v="1114436.8"/>
    <n v="2291812"/>
    <n v="199288"/>
    <m/>
    <m/>
  </r>
  <r>
    <x v="1"/>
    <m/>
    <x v="0"/>
    <s v="BS-0000765-2018"/>
    <n v="23000000"/>
    <n v="2000000"/>
    <n v="11.5"/>
    <x v="0"/>
    <s v="20866886"/>
    <n v="2018"/>
    <s v="Cheques"/>
    <s v="N/A"/>
    <s v="Avance 20%"/>
    <s v="N/A"/>
    <n v="4600000"/>
    <n v="0"/>
    <n v="4600000"/>
    <n v="18400000"/>
    <n v="2000000"/>
    <m/>
    <m/>
  </r>
  <r>
    <x v="1"/>
    <m/>
    <x v="0"/>
    <s v="BS-0000765-2018"/>
    <n v="3600000"/>
    <n v="300000"/>
    <n v="12"/>
    <x v="1"/>
    <s v="20866886"/>
    <n v="2018"/>
    <s v="Cheques"/>
    <s v="N/A"/>
    <s v="Avance 20%"/>
    <s v="N/A"/>
    <n v="720000"/>
    <n v="0"/>
    <n v="720000"/>
    <n v="2880000"/>
    <n v="300000"/>
    <m/>
    <m/>
  </r>
  <r>
    <x v="2"/>
    <m/>
    <x v="0"/>
    <s v="BS-0000925-2018"/>
    <n v="5750000"/>
    <n v="500000"/>
    <n v="11.5"/>
    <x v="0"/>
    <s v="20866887"/>
    <n v="2018"/>
    <s v="Cheques"/>
    <s v="N/A"/>
    <s v="Avance 20%"/>
    <s v="N/A"/>
    <n v="1150000"/>
    <n v="0"/>
    <n v="1150000"/>
    <n v="2119128"/>
    <n v="184272"/>
    <m/>
    <m/>
  </r>
  <r>
    <x v="2"/>
    <m/>
    <x v="0"/>
    <s v="BS-0000925-2018"/>
    <n v="5750000"/>
    <n v="500000"/>
    <n v="11.5"/>
    <x v="0"/>
    <n v="635"/>
    <n v="2018"/>
    <s v="MAPRE"/>
    <s v="N/A"/>
    <s v="Avance 15%"/>
    <s v="N/A"/>
    <n v="862500"/>
    <n v="0"/>
    <n v="862500"/>
    <n v="2119128"/>
    <n v="184272"/>
    <m/>
    <m/>
  </r>
  <r>
    <x v="2"/>
    <m/>
    <x v="0"/>
    <s v="BS-0000925-2018"/>
    <n v="5750000"/>
    <n v="500000"/>
    <n v="11.5"/>
    <x v="0"/>
    <n v="841"/>
    <n v="2018"/>
    <s v="MAPRE"/>
    <m/>
    <s v="Adq. plantas de café en fundas"/>
    <n v="100000"/>
    <n v="1750000"/>
    <n v="612500"/>
    <n v="1137500"/>
    <n v="2119128"/>
    <n v="184272"/>
    <m/>
    <m/>
  </r>
  <r>
    <x v="2"/>
    <m/>
    <x v="0"/>
    <s v="BS-0000925-2018"/>
    <n v="5750000"/>
    <n v="500000"/>
    <n v="11.5"/>
    <x v="0"/>
    <n v="1419"/>
    <n v="2018"/>
    <s v="MAPRE"/>
    <m/>
    <s v="Adq. plantas de café en fundas"/>
    <n v="100000"/>
    <n v="1750000"/>
    <n v="612500"/>
    <n v="1137500"/>
    <n v="2119128"/>
    <n v="184272"/>
    <m/>
    <m/>
  </r>
  <r>
    <x v="2"/>
    <m/>
    <x v="0"/>
    <s v="BS-0000925-2018"/>
    <n v="5750000"/>
    <n v="500000"/>
    <n v="11.5"/>
    <x v="0"/>
    <n v="780"/>
    <n v="2019"/>
    <s v="MEDIO AMBIENTE"/>
    <m/>
    <s v="Adq. plantas de café en fundas"/>
    <n v="115728"/>
    <n v="2025240"/>
    <n v="708834"/>
    <n v="1316406"/>
    <n v="2119128"/>
    <n v="184272"/>
    <m/>
    <m/>
  </r>
  <r>
    <x v="3"/>
    <s v="101-72457-9"/>
    <x v="0"/>
    <s v="BS-0000768-2018"/>
    <n v="34500000"/>
    <n v="3000000"/>
    <n v="11.5"/>
    <x v="0"/>
    <s v="20866885"/>
    <n v="2018"/>
    <s v="Cheques"/>
    <s v="N/A"/>
    <s v="Avance 20%"/>
    <s v="N/A"/>
    <n v="6900000"/>
    <n v="0"/>
    <n v="6900000"/>
    <n v="15236695"/>
    <n v="1324930"/>
    <m/>
    <m/>
  </r>
  <r>
    <x v="3"/>
    <s v="101-72457-9"/>
    <x v="0"/>
    <s v="BS-0000768-2018"/>
    <n v="34500000"/>
    <n v="3000000"/>
    <n v="11.5"/>
    <x v="0"/>
    <n v="1242"/>
    <n v="2018"/>
    <s v="MAPRE"/>
    <m/>
    <s v="Adq. plantas de café en fundas"/>
    <n v="117450"/>
    <n v="1703025"/>
    <n v="340605"/>
    <n v="1362420"/>
    <n v="15236695"/>
    <n v="1324930"/>
    <m/>
    <m/>
  </r>
  <r>
    <x v="3"/>
    <s v="101-72457-9"/>
    <x v="0"/>
    <s v="BS-0000768-2018"/>
    <n v="34500000"/>
    <n v="3000000"/>
    <n v="11.5"/>
    <x v="0"/>
    <n v="1514"/>
    <n v="2018"/>
    <s v="MAPRE"/>
    <m/>
    <s v="Adq. plantas de café en fundas"/>
    <n v="174000"/>
    <n v="2523000"/>
    <n v="504600"/>
    <n v="2018400"/>
    <n v="15236695"/>
    <n v="1324930"/>
    <m/>
    <m/>
  </r>
  <r>
    <x v="3"/>
    <s v="101-72457-9"/>
    <x v="0"/>
    <s v="BS-0000768-2018"/>
    <n v="34500000"/>
    <n v="3000000"/>
    <n v="11.5"/>
    <x v="0"/>
    <n v="1958"/>
    <n v="2018"/>
    <s v="MAPRE"/>
    <m/>
    <s v="Adq. plantas de café en fundas"/>
    <n v="158970"/>
    <n v="2305065"/>
    <n v="461013"/>
    <n v="1844052"/>
    <n v="15236695"/>
    <n v="1324930"/>
    <m/>
    <m/>
  </r>
  <r>
    <x v="3"/>
    <s v="101-72457-9"/>
    <x v="0"/>
    <s v="BS-0000768-2018"/>
    <n v="34500000"/>
    <n v="3000000"/>
    <n v="11.5"/>
    <x v="0"/>
    <n v="443"/>
    <n v="2019"/>
    <s v="MEDIO AMBIENTE"/>
    <m/>
    <s v="Adq. plantas de café en fundas"/>
    <n v="140020"/>
    <n v="2030290"/>
    <n v="406058"/>
    <n v="1624232"/>
    <n v="15236695"/>
    <n v="1324930"/>
    <m/>
    <m/>
  </r>
  <r>
    <x v="3"/>
    <s v="101-72457-9"/>
    <x v="0"/>
    <s v="BS-0000768-2018"/>
    <n v="34500000"/>
    <n v="3000000"/>
    <n v="11.5"/>
    <x v="0"/>
    <n v="443"/>
    <n v="2019"/>
    <s v="MEDIO AMBIENTE"/>
    <m/>
    <s v="Adq. plantas de café en fundas"/>
    <n v="112060"/>
    <n v="1624870"/>
    <n v="324974"/>
    <n v="1299896"/>
    <n v="15236695"/>
    <n v="1324930"/>
    <m/>
    <m/>
  </r>
  <r>
    <x v="3"/>
    <s v="101-72457-9"/>
    <x v="0"/>
    <s v="BS-0000768-2018"/>
    <n v="34500000"/>
    <n v="3000000"/>
    <n v="11.5"/>
    <x v="0"/>
    <n v="1456"/>
    <n v="2019"/>
    <s v="MEDIO AMBIENTE"/>
    <m/>
    <s v="Adq. plantas de café en fundas"/>
    <n v="84000"/>
    <n v="1218000"/>
    <n v="243600"/>
    <n v="974400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123560"/>
    <n v="1791620"/>
    <n v="358324"/>
    <n v="1433296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116330"/>
    <n v="1686785"/>
    <n v="337357"/>
    <n v="1349428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83860"/>
    <n v="1215970"/>
    <n v="243194"/>
    <n v="972776"/>
    <n v="15236695"/>
    <n v="1324930"/>
    <m/>
    <m/>
  </r>
  <r>
    <x v="3"/>
    <s v="101-72457-9"/>
    <x v="0"/>
    <s v="BS-0000768-2018"/>
    <n v="34500000"/>
    <n v="3000000"/>
    <n v="11.5"/>
    <x v="0"/>
    <n v="2453"/>
    <n v="2019"/>
    <s v="MEDIO AMBIENTE"/>
    <m/>
    <s v="Adq. plantas de café en fundas"/>
    <n v="77500"/>
    <n v="1123750"/>
    <n v="224750"/>
    <n v="899000"/>
    <n v="15236695"/>
    <n v="1324930"/>
    <m/>
    <m/>
  </r>
  <r>
    <x v="3"/>
    <s v="101-72457-9"/>
    <x v="0"/>
    <s v="BS-0000768-2018"/>
    <n v="34500000"/>
    <n v="3000000"/>
    <n v="11.5"/>
    <x v="0"/>
    <n v="2461"/>
    <n v="2019"/>
    <s v="MEDIO AMBIENTE"/>
    <m/>
    <s v="Adq. plantas de café en fundas"/>
    <n v="60000"/>
    <n v="870000"/>
    <n v="174000"/>
    <n v="696000"/>
    <n v="15236695"/>
    <n v="1324930"/>
    <m/>
    <m/>
  </r>
  <r>
    <x v="3"/>
    <s v="101-72457-9"/>
    <x v="0"/>
    <s v="BS-0000768-2018"/>
    <n v="34500000"/>
    <n v="3000000"/>
    <n v="11.5"/>
    <x v="0"/>
    <n v="2584"/>
    <n v="2019"/>
    <s v="MEDIO AMBIENTE"/>
    <m/>
    <s v="Adq. plantas de café en fundas"/>
    <n v="70200"/>
    <n v="1017900"/>
    <n v="203580"/>
    <n v="814320"/>
    <n v="15236695"/>
    <n v="1324930"/>
    <m/>
    <m/>
  </r>
  <r>
    <x v="3"/>
    <s v="101-72457-9"/>
    <x v="0"/>
    <s v="BS-0000768-2018"/>
    <n v="34500000"/>
    <n v="3000000"/>
    <n v="11.5"/>
    <x v="0"/>
    <n v="2584"/>
    <n v="2019"/>
    <s v="MEDIO AMBIENTE"/>
    <m/>
    <s v="Adq. plantas de café en fundas"/>
    <n v="50500"/>
    <n v="732250"/>
    <n v="146450"/>
    <n v="585800"/>
    <n v="15236695"/>
    <n v="1324930"/>
    <m/>
    <m/>
  </r>
  <r>
    <x v="3"/>
    <s v="101-72457-9"/>
    <x v="0"/>
    <s v="BS-0000768-2018"/>
    <n v="34500000"/>
    <n v="3000000"/>
    <n v="11.5"/>
    <x v="0"/>
    <n v="2900"/>
    <n v="2019"/>
    <s v="MEDIO AMBIENTE"/>
    <m/>
    <s v="Adq. plantas de café en fundas"/>
    <n v="30000"/>
    <n v="435000"/>
    <n v="87000"/>
    <n v="348000"/>
    <n v="15236695"/>
    <n v="1324930"/>
    <m/>
    <m/>
  </r>
  <r>
    <x v="3"/>
    <s v="101-72457-9"/>
    <x v="0"/>
    <s v="BS-0000768-2018"/>
    <n v="34500000"/>
    <n v="3000000"/>
    <n v="11.5"/>
    <x v="0"/>
    <n v="380"/>
    <n v="2020"/>
    <s v="MEDIO AMBIENTE"/>
    <s v="B1500000054"/>
    <s v="Adq. plantas de café en fundas"/>
    <n v="61700"/>
    <n v="894650"/>
    <n v="178930"/>
    <n v="715720"/>
    <n v="15236695"/>
    <n v="1324930"/>
    <m/>
    <m/>
  </r>
  <r>
    <x v="3"/>
    <s v="101-72457-9"/>
    <x v="0"/>
    <s v="BS-0000768-2018"/>
    <n v="34500000"/>
    <n v="3000000"/>
    <n v="11.5"/>
    <x v="0"/>
    <m/>
    <m/>
    <m/>
    <m/>
    <s v="Adq. plantas de café en fundas"/>
    <n v="60320"/>
    <n v="874640"/>
    <n v="174928"/>
    <n v="699712"/>
    <n v="15236695"/>
    <n v="1324930"/>
    <m/>
    <s v="BUSCAR LIBRAMIENTO"/>
  </r>
  <r>
    <x v="3"/>
    <s v="101-72457-9"/>
    <x v="0"/>
    <s v="BS-0000768-2018"/>
    <n v="34500000"/>
    <n v="3000000"/>
    <n v="11.5"/>
    <x v="0"/>
    <m/>
    <m/>
    <m/>
    <s v="B1500000045"/>
    <s v="Adq. plantas de café en fundas"/>
    <n v="79500"/>
    <n v="1152750"/>
    <n v="230550"/>
    <n v="922200"/>
    <n v="15236695"/>
    <n v="1324930"/>
    <m/>
    <s v="BUSCAR LIBRAMIENTO"/>
  </r>
  <r>
    <x v="3"/>
    <s v="101-72457-9"/>
    <x v="0"/>
    <s v="BS-0000768-2018"/>
    <n v="34500000"/>
    <n v="3000000"/>
    <n v="11.5"/>
    <x v="0"/>
    <m/>
    <m/>
    <m/>
    <s v="B1500000046"/>
    <s v="Adq. plantas de café en fundas"/>
    <n v="75100"/>
    <n v="1088950"/>
    <n v="217790"/>
    <n v="871160"/>
    <n v="15236695"/>
    <n v="1324930"/>
    <m/>
    <s v="BUSCAR LIBRAMIENTO"/>
  </r>
  <r>
    <x v="4"/>
    <s v="131-58750-1"/>
    <x v="0"/>
    <s v="BS-0000763-2018"/>
    <n v="12650000"/>
    <n v="1100000"/>
    <n v="11.5"/>
    <x v="0"/>
    <s v="20866879"/>
    <n v="2018"/>
    <s v="Cheques"/>
    <s v="N/A"/>
    <s v="Avance 20%"/>
    <s v="N/A"/>
    <n v="2530000"/>
    <n v="0"/>
    <n v="2530000"/>
    <n v="693208.5"/>
    <n v="60279"/>
    <m/>
    <m/>
  </r>
  <r>
    <x v="4"/>
    <s v="131-58750-1"/>
    <x v="0"/>
    <s v="BS-0000763-2018"/>
    <n v="1200000"/>
    <n v="100000"/>
    <n v="12"/>
    <x v="1"/>
    <s v="20866879"/>
    <n v="2018"/>
    <s v="Cheques"/>
    <s v="N/A"/>
    <s v="Avance 20%"/>
    <s v="N/A"/>
    <n v="240000"/>
    <n v="0"/>
    <n v="240000"/>
    <n v="555600"/>
    <n v="46300"/>
    <m/>
    <m/>
  </r>
  <r>
    <x v="4"/>
    <s v="131-58750-1"/>
    <x v="0"/>
    <s v="BS-0000763-2018"/>
    <n v="1050000"/>
    <n v="175000"/>
    <n v="6"/>
    <x v="2"/>
    <s v="20866879"/>
    <n v="2018"/>
    <s v="Cheques"/>
    <s v="N/A"/>
    <s v="Avance 20%"/>
    <s v="N/A"/>
    <n v="210000"/>
    <n v="0"/>
    <n v="210000"/>
    <n v="0"/>
    <n v="0"/>
    <s v="Completo"/>
    <m/>
  </r>
  <r>
    <x v="4"/>
    <s v="131-58750-1"/>
    <x v="0"/>
    <s v="BS-0000763-2018"/>
    <n v="12650000"/>
    <n v="1100000"/>
    <n v="11.5"/>
    <x v="0"/>
    <n v="1630"/>
    <n v="2018"/>
    <s v="MAPRE"/>
    <m/>
    <s v="Adq. plantas de café en fundas"/>
    <n v="206800"/>
    <n v="2895200"/>
    <n v="579040"/>
    <n v="2316160"/>
    <n v="693208.5"/>
    <n v="60279"/>
    <m/>
    <m/>
  </r>
  <r>
    <x v="4"/>
    <s v="131-58750-1"/>
    <x v="0"/>
    <s v="BS-0000763-2018"/>
    <n v="1200000"/>
    <n v="100000"/>
    <n v="12"/>
    <x v="1"/>
    <n v="1630"/>
    <n v="2018"/>
    <s v="MAPRE"/>
    <m/>
    <s v="Adq. plantas de guama"/>
    <n v="29300"/>
    <n v="424850"/>
    <n v="84970"/>
    <n v="339880"/>
    <n v="555600"/>
    <n v="46300"/>
    <m/>
    <m/>
  </r>
  <r>
    <x v="4"/>
    <s v="131-58750-1"/>
    <x v="0"/>
    <s v="BS-0000763-2018"/>
    <n v="1050000"/>
    <n v="175000"/>
    <n v="6"/>
    <x v="2"/>
    <n v="1765"/>
    <n v="2018"/>
    <s v="MAPRE"/>
    <m/>
    <s v="Adq. yemas de aguacate"/>
    <n v="175000"/>
    <n v="1050000"/>
    <n v="210000"/>
    <n v="840000"/>
    <n v="0"/>
    <n v="0"/>
    <s v="Completo"/>
    <m/>
  </r>
  <r>
    <x v="4"/>
    <s v="131-58750-1"/>
    <x v="0"/>
    <s v="BS-0000763-2018"/>
    <n v="12650000"/>
    <n v="1100000"/>
    <n v="11.5"/>
    <x v="0"/>
    <n v="70"/>
    <n v="2019"/>
    <s v="MEDIO AMBIENTE"/>
    <m/>
    <s v="Adq. plantas de café en fundas"/>
    <n v="6000"/>
    <n v="84000"/>
    <n v="16800"/>
    <n v="67200"/>
    <n v="693208.5"/>
    <n v="60279"/>
    <m/>
    <m/>
  </r>
  <r>
    <x v="4"/>
    <s v="131-58750-1"/>
    <x v="0"/>
    <s v="BS-0000763-2018"/>
    <n v="1200000"/>
    <n v="100000"/>
    <n v="12"/>
    <x v="1"/>
    <n v="70"/>
    <n v="2019"/>
    <s v="MEDIO AMBIENTE"/>
    <m/>
    <s v="Adq. plantas de guama"/>
    <n v="3000"/>
    <n v="43500"/>
    <n v="8700"/>
    <n v="34800"/>
    <n v="555600"/>
    <n v="46300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41500"/>
    <n v="581000"/>
    <n v="116200"/>
    <n v="464800"/>
    <n v="693208.5"/>
    <n v="60279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55050"/>
    <n v="770700"/>
    <n v="154140"/>
    <n v="616560"/>
    <n v="693208.5"/>
    <n v="60279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113821"/>
    <n v="1593494"/>
    <n v="318698.80000000005"/>
    <n v="1274795.2"/>
    <n v="693208.5"/>
    <n v="60279"/>
    <m/>
    <m/>
  </r>
  <r>
    <x v="4"/>
    <s v="131-58750-1"/>
    <x v="0"/>
    <s v="BS-0000763-2018"/>
    <n v="1200000"/>
    <n v="100000"/>
    <n v="12"/>
    <x v="1"/>
    <n v="907"/>
    <n v="2019"/>
    <s v="MEDIO AMBIENTE"/>
    <m/>
    <s v="Adq. plantas de guama"/>
    <n v="1500"/>
    <n v="21750"/>
    <n v="4350"/>
    <n v="17400"/>
    <n v="555600"/>
    <n v="46300"/>
    <m/>
    <m/>
  </r>
  <r>
    <x v="4"/>
    <s v="131-58750-1"/>
    <x v="0"/>
    <s v="BS-0000763-2018"/>
    <n v="12650000"/>
    <n v="1100000"/>
    <n v="11.5"/>
    <x v="0"/>
    <n v="1097"/>
    <n v="2019"/>
    <s v="MEDIO AMBIENTE"/>
    <m/>
    <s v="Adq. plantas de café en fundas"/>
    <n v="151950"/>
    <n v="2127300"/>
    <n v="425460"/>
    <n v="1701840"/>
    <n v="693208.5"/>
    <n v="60279"/>
    <m/>
    <m/>
  </r>
  <r>
    <x v="4"/>
    <s v="131-58750-1"/>
    <x v="0"/>
    <s v="BS-0000763-2018"/>
    <n v="1200000"/>
    <n v="100000"/>
    <n v="12"/>
    <x v="1"/>
    <n v="1097"/>
    <n v="2019"/>
    <s v="MEDIO AMBIENTE"/>
    <m/>
    <s v="Adq. plantas de guama"/>
    <n v="8400"/>
    <n v="121800"/>
    <n v="24360"/>
    <n v="97440"/>
    <n v="555600"/>
    <n v="46300"/>
    <m/>
    <m/>
  </r>
  <r>
    <x v="4"/>
    <s v="131-58750-1"/>
    <x v="0"/>
    <s v="BS-0000763-2018"/>
    <n v="12650000"/>
    <n v="1100000"/>
    <n v="11.5"/>
    <x v="0"/>
    <n v="1556"/>
    <n v="2019"/>
    <s v="MEDIO AMBIENTE"/>
    <m/>
    <s v="Adq. plantas de café en fundas"/>
    <n v="86000"/>
    <n v="1204000"/>
    <n v="240800"/>
    <n v="963200"/>
    <n v="693208.5"/>
    <n v="60279"/>
    <m/>
    <m/>
  </r>
  <r>
    <x v="4"/>
    <s v="131-58750-1"/>
    <x v="0"/>
    <s v="BS-0000763-2018"/>
    <n v="1200000"/>
    <n v="100000"/>
    <n v="12"/>
    <x v="1"/>
    <n v="1556"/>
    <n v="2019"/>
    <s v="MEDIO AMBIENTE"/>
    <m/>
    <s v="Adq. plantas de guama"/>
    <n v="3500"/>
    <n v="50750"/>
    <n v="10150"/>
    <n v="40600"/>
    <n v="555600"/>
    <n v="46300"/>
    <m/>
    <m/>
  </r>
  <r>
    <x v="4"/>
    <s v="131-58750-1"/>
    <x v="0"/>
    <s v="BS-0000763-2018"/>
    <n v="12650000"/>
    <n v="1100000"/>
    <n v="11.5"/>
    <x v="0"/>
    <n v="1886"/>
    <n v="2019"/>
    <s v="MEDIO AMBIENTE"/>
    <m/>
    <s v="Adq. plantas de café en fundas"/>
    <n v="128100"/>
    <n v="1793400"/>
    <n v="358680"/>
    <n v="1434720"/>
    <n v="693208.5"/>
    <n v="60279"/>
    <m/>
    <m/>
  </r>
  <r>
    <x v="4"/>
    <s v="131-58750-1"/>
    <x v="0"/>
    <s v="BS-0000763-2018"/>
    <n v="1200000"/>
    <n v="100000"/>
    <n v="12"/>
    <x v="1"/>
    <n v="1886"/>
    <n v="2019"/>
    <s v="MEDIO AMBIENTE"/>
    <m/>
    <s v="Adq. plantas de guama"/>
    <n v="2000"/>
    <n v="29000"/>
    <n v="5800"/>
    <n v="23200"/>
    <n v="555600"/>
    <n v="46300"/>
    <m/>
    <m/>
  </r>
  <r>
    <x v="4"/>
    <s v="131-58750-1"/>
    <x v="0"/>
    <s v="BS-0000763-2018"/>
    <n v="12650000"/>
    <n v="1100000"/>
    <n v="11.5"/>
    <x v="0"/>
    <n v="1894"/>
    <n v="2019"/>
    <s v="MEDIO AMBIENTE"/>
    <m/>
    <s v="Adq. plantas de café en fundas"/>
    <n v="154000"/>
    <n v="2156000"/>
    <n v="421851.2"/>
    <n v="1734148.8"/>
    <n v="693208.5"/>
    <n v="60279"/>
    <m/>
    <m/>
  </r>
  <r>
    <x v="4"/>
    <s v="131-58750-1"/>
    <x v="0"/>
    <s v="BS-0000763-2018"/>
    <n v="12650000"/>
    <n v="1100000"/>
    <n v="11.5"/>
    <x v="0"/>
    <n v="2454"/>
    <n v="2019"/>
    <s v="MEDIO AMBIENTE"/>
    <m/>
    <s v="Adq. plantas de café en fundas"/>
    <n v="96500"/>
    <n v="1351000"/>
    <n v="0"/>
    <n v="1351000"/>
    <n v="693208.5"/>
    <n v="60279"/>
    <m/>
    <m/>
  </r>
  <r>
    <x v="4"/>
    <s v="131-58750-1"/>
    <x v="0"/>
    <s v="BS-0000763-2018"/>
    <n v="1200000"/>
    <n v="100000"/>
    <n v="12"/>
    <x v="1"/>
    <n v="2454"/>
    <n v="2019"/>
    <s v="MEDIO AMBIENTE"/>
    <m/>
    <s v="Adq. plantas de guama"/>
    <n v="6000"/>
    <n v="87000"/>
    <n v="0"/>
    <n v="87000"/>
    <n v="555600"/>
    <n v="46300"/>
    <m/>
    <m/>
  </r>
  <r>
    <x v="5"/>
    <m/>
    <x v="0"/>
    <s v="BS-0000891-2018"/>
    <n v="8050000"/>
    <n v="700000"/>
    <n v="11.5"/>
    <x v="0"/>
    <s v="20866315"/>
    <n v="2018"/>
    <s v="Cheques"/>
    <s v="N/A"/>
    <s v="Avance 20%"/>
    <s v="N/A"/>
    <n v="1610000"/>
    <n v="0"/>
    <n v="1610000"/>
    <n v="41124"/>
    <n v="3576"/>
    <m/>
    <m/>
  </r>
  <r>
    <x v="5"/>
    <m/>
    <x v="0"/>
    <s v="BS-0000891-2018"/>
    <n v="1050000"/>
    <n v="175000"/>
    <n v="6"/>
    <x v="2"/>
    <s v="20866315"/>
    <n v="2018"/>
    <s v="Cheques"/>
    <s v="N/A"/>
    <s v="Avance 20%"/>
    <s v="N/A"/>
    <n v="210000"/>
    <n v="0"/>
    <n v="210000"/>
    <n v="0"/>
    <n v="0"/>
    <s v="Completo"/>
    <m/>
  </r>
  <r>
    <x v="5"/>
    <m/>
    <x v="0"/>
    <s v="BS-0000891-2018"/>
    <n v="8050000"/>
    <n v="700000"/>
    <n v="11.5"/>
    <x v="0"/>
    <n v="917"/>
    <n v="2018"/>
    <s v="MAPRE"/>
    <s v="N/A"/>
    <s v="Avance 15%"/>
    <s v="N/A"/>
    <n v="1207500"/>
    <n v="0"/>
    <n v="1207500"/>
    <n v="41124"/>
    <n v="3576"/>
    <m/>
    <m/>
  </r>
  <r>
    <x v="5"/>
    <m/>
    <x v="0"/>
    <s v="BS-0000891-2018"/>
    <n v="1050000"/>
    <n v="175000"/>
    <n v="6"/>
    <x v="2"/>
    <n v="917"/>
    <n v="2018"/>
    <s v="MAPRE"/>
    <s v="N/A"/>
    <s v="Avance 15%"/>
    <s v="N/A"/>
    <n v="157500"/>
    <n v="0"/>
    <n v="157500"/>
    <n v="0"/>
    <n v="0"/>
    <s v="Completo"/>
    <m/>
  </r>
  <r>
    <x v="5"/>
    <m/>
    <x v="0"/>
    <s v="BS-0000891-2018"/>
    <n v="1050000"/>
    <n v="175000"/>
    <n v="6"/>
    <x v="2"/>
    <n v="1066"/>
    <n v="2018"/>
    <s v="MAPRE"/>
    <m/>
    <s v="Adq. yemas de aguacate"/>
    <n v="160395"/>
    <n v="962370"/>
    <n v="336829.5"/>
    <n v="625540.5"/>
    <n v="0"/>
    <n v="0"/>
    <s v="Completo"/>
    <m/>
  </r>
  <r>
    <x v="5"/>
    <m/>
    <x v="0"/>
    <s v="BS-0000891-2018"/>
    <n v="1050000"/>
    <n v="175000"/>
    <n v="6"/>
    <x v="2"/>
    <n v="1238"/>
    <n v="2018"/>
    <s v="MAPRE"/>
    <m/>
    <s v="Adq. yemas de aguacate"/>
    <n v="14605"/>
    <n v="87630"/>
    <n v="30670.5"/>
    <n v="56959.5"/>
    <n v="0"/>
    <n v="0"/>
    <s v="Completo"/>
    <m/>
  </r>
  <r>
    <x v="5"/>
    <m/>
    <x v="0"/>
    <s v="BS-0000891-2018"/>
    <n v="8050000"/>
    <n v="700000"/>
    <n v="11.5"/>
    <x v="0"/>
    <n v="1513"/>
    <n v="2018"/>
    <s v="MAPRE"/>
    <m/>
    <s v="Adq. plantas de café en fundas"/>
    <n v="15050"/>
    <n v="210700"/>
    <n v="73745"/>
    <n v="136955"/>
    <n v="41124"/>
    <n v="3576"/>
    <m/>
    <m/>
  </r>
  <r>
    <x v="5"/>
    <m/>
    <x v="0"/>
    <s v="BS-0000891-2018"/>
    <n v="8050000"/>
    <n v="700000"/>
    <n v="11.5"/>
    <x v="0"/>
    <n v="1884"/>
    <n v="2019"/>
    <s v="MEDIO AMBIENTE"/>
    <m/>
    <s v="Adq. plantas de café en fundas"/>
    <n v="314974"/>
    <n v="4409636"/>
    <n v="1543372.5999999999"/>
    <n v="2866263.4000000004"/>
    <n v="41124"/>
    <n v="3576"/>
    <m/>
    <m/>
  </r>
  <r>
    <x v="5"/>
    <m/>
    <x v="0"/>
    <s v="BS-0000891-2018"/>
    <n v="8050000"/>
    <n v="700000"/>
    <n v="11.5"/>
    <x v="0"/>
    <n v="2493"/>
    <n v="2019"/>
    <s v="MEDIO AMBIENTE"/>
    <m/>
    <s v="Adq. plantas de café en fundas"/>
    <n v="86000"/>
    <n v="1204000"/>
    <n v="421400"/>
    <n v="782600"/>
    <n v="41124"/>
    <n v="3576"/>
    <m/>
    <m/>
  </r>
  <r>
    <x v="5"/>
    <m/>
    <x v="0"/>
    <s v="BS-0000891-2018"/>
    <n v="8050000"/>
    <n v="700000"/>
    <n v="11.5"/>
    <x v="0"/>
    <n v="2898"/>
    <n v="2019"/>
    <s v="MEDIO AMBIENTE"/>
    <m/>
    <s v="Adq. plantas de café en fundas"/>
    <n v="280400"/>
    <n v="3925600"/>
    <n v="778982.40000000002"/>
    <n v="3146617.6"/>
    <n v="41124"/>
    <n v="3576"/>
    <m/>
    <m/>
  </r>
  <r>
    <x v="6"/>
    <s v="017-0002107-2"/>
    <x v="0"/>
    <s v="BS-0000927-2018"/>
    <n v="11500000"/>
    <n v="1000000"/>
    <n v="11.5"/>
    <x v="0"/>
    <s v="20866888"/>
    <n v="2018"/>
    <s v="Cheques"/>
    <s v="N/A"/>
    <s v="Avance 20%"/>
    <s v="N/A"/>
    <n v="2300000"/>
    <n v="0"/>
    <n v="2300000"/>
    <n v="0"/>
    <n v="0"/>
    <s v="Completo"/>
    <m/>
  </r>
  <r>
    <x v="6"/>
    <s v="017-0002107-2"/>
    <x v="0"/>
    <s v="BS-0000927-2018"/>
    <n v="11500000"/>
    <n v="1000000"/>
    <n v="11.5"/>
    <x v="0"/>
    <n v="508"/>
    <n v="2018"/>
    <s v="MAPRE"/>
    <s v="N/A"/>
    <s v="Avance 15%"/>
    <s v="N/A"/>
    <n v="1725000"/>
    <n v="0"/>
    <n v="1725000"/>
    <n v="0"/>
    <n v="0"/>
    <s v="Completo"/>
    <m/>
  </r>
  <r>
    <x v="6"/>
    <s v="017-0002107-2"/>
    <x v="0"/>
    <s v="BS-0000927-2018"/>
    <n v="11500000"/>
    <n v="1000000"/>
    <n v="11.5"/>
    <x v="0"/>
    <n v="1741"/>
    <n v="2018"/>
    <s v="MAPRE"/>
    <m/>
    <s v="Adq. plantas de café en fundas"/>
    <n v="1000003"/>
    <n v="14500043.5"/>
    <n v="4025000"/>
    <n v="10475043.5"/>
    <n v="0"/>
    <n v="0"/>
    <s v="Completo"/>
    <m/>
  </r>
  <r>
    <x v="7"/>
    <s v="034-0026326-9"/>
    <x v="0"/>
    <s v="BS-0000816-2018"/>
    <n v="5000000"/>
    <n v="500000"/>
    <n v="10"/>
    <x v="3"/>
    <s v="20866881"/>
    <n v="2018"/>
    <s v="Cheques"/>
    <s v="N/A"/>
    <s v="Avance 20%"/>
    <s v="N/A"/>
    <n v="1000000"/>
    <n v="0"/>
    <n v="1000000"/>
    <n v="0"/>
    <n v="0"/>
    <s v="Completo"/>
    <m/>
  </r>
  <r>
    <x v="7"/>
    <s v="034-0026326-9"/>
    <x v="0"/>
    <s v="BS-0000816-2018"/>
    <n v="5750000"/>
    <n v="500000"/>
    <n v="11.5"/>
    <x v="0"/>
    <s v="20866881"/>
    <n v="2018"/>
    <s v="Cheques"/>
    <s v="N/A"/>
    <s v="Avance 20%"/>
    <s v="N/A"/>
    <n v="1150000"/>
    <n v="0"/>
    <n v="1150000"/>
    <n v="289627.5"/>
    <n v="25185"/>
    <m/>
    <m/>
  </r>
  <r>
    <x v="7"/>
    <s v="034-0026326-9"/>
    <x v="0"/>
    <s v="BS-0000816-2018"/>
    <n v="5000000"/>
    <n v="500000"/>
    <n v="10"/>
    <x v="3"/>
    <n v="500"/>
    <n v="2018"/>
    <s v="MAPRE"/>
    <s v="N/A"/>
    <s v="Avance 15%"/>
    <s v="N/A"/>
    <n v="750000"/>
    <n v="0"/>
    <n v="750000"/>
    <n v="0"/>
    <n v="0"/>
    <s v="Completo"/>
    <m/>
  </r>
  <r>
    <x v="7"/>
    <s v="034-0026326-9"/>
    <x v="0"/>
    <s v="BS-0000816-2018"/>
    <n v="5750000"/>
    <n v="500000"/>
    <n v="11.5"/>
    <x v="0"/>
    <n v="500"/>
    <n v="2018"/>
    <s v="MAPRE"/>
    <s v="N/A"/>
    <s v="Avance 15%"/>
    <s v="N/A"/>
    <n v="862500"/>
    <n v="0"/>
    <n v="862500"/>
    <n v="289627.5"/>
    <n v="25185"/>
    <m/>
    <m/>
  </r>
  <r>
    <x v="7"/>
    <s v="034-0026326-9"/>
    <x v="0"/>
    <s v="BS-0000816-2018"/>
    <n v="5000000"/>
    <n v="500000"/>
    <n v="10"/>
    <x v="3"/>
    <n v="962"/>
    <n v="2018"/>
    <s v="MAPRE"/>
    <m/>
    <s v="Adq. plantas de café en fundas"/>
    <n v="140790"/>
    <n v="2463825"/>
    <n v="862338.75"/>
    <n v="1601486.25"/>
    <n v="0"/>
    <n v="0"/>
    <s v="Completo"/>
    <m/>
  </r>
  <r>
    <x v="7"/>
    <s v="034-0026326-9"/>
    <x v="0"/>
    <s v="BS-0000816-2018"/>
    <n v="5750000"/>
    <n v="500000"/>
    <n v="11.5"/>
    <x v="0"/>
    <n v="962"/>
    <n v="2018"/>
    <s v="MAPRE"/>
    <m/>
    <s v="Adq. plantas de café a raíz dirigida "/>
    <n v="203495"/>
    <n v="2034950"/>
    <n v="712232.5"/>
    <n v="1322717.5"/>
    <n v="289627.5"/>
    <n v="25185"/>
    <m/>
    <m/>
  </r>
  <r>
    <x v="7"/>
    <s v="034-0026326-9"/>
    <x v="0"/>
    <s v="BS-0000816-2018"/>
    <n v="5000000"/>
    <n v="500000"/>
    <n v="10"/>
    <x v="3"/>
    <n v="1631"/>
    <n v="2018"/>
    <s v="MAPRE"/>
    <m/>
    <s v="Adq. plantas de café en fundas"/>
    <n v="189390"/>
    <n v="3314325"/>
    <n v="1160013.75"/>
    <n v="2154311.25"/>
    <n v="0"/>
    <n v="0"/>
    <s v="Completo"/>
    <m/>
  </r>
  <r>
    <x v="7"/>
    <s v="034-0026326-9"/>
    <x v="0"/>
    <s v="BS-0000816-2018"/>
    <n v="5750000"/>
    <n v="500000"/>
    <n v="11.5"/>
    <x v="0"/>
    <n v="1631"/>
    <n v="2018"/>
    <s v="MAPRE"/>
    <m/>
    <s v="Adq. plantas de café a raíz dirigida "/>
    <n v="50000"/>
    <n v="500000"/>
    <n v="175000"/>
    <n v="325000"/>
    <n v="289627.5"/>
    <n v="25185"/>
    <m/>
    <m/>
  </r>
  <r>
    <x v="7"/>
    <s v="034-0026326-9"/>
    <x v="0"/>
    <s v="BS-0000816-2018"/>
    <n v="5750000"/>
    <n v="500000"/>
    <n v="11.5"/>
    <x v="0"/>
    <n v="1631"/>
    <n v="2018"/>
    <s v="MAPRE"/>
    <m/>
    <s v="Adq. plantas de café a raíz dirigida "/>
    <n v="21500"/>
    <n v="215000"/>
    <n v="75250"/>
    <n v="139750"/>
    <n v="289627.5"/>
    <n v="25185"/>
    <m/>
    <m/>
  </r>
  <r>
    <x v="7"/>
    <s v="034-0026326-9"/>
    <x v="0"/>
    <s v="BS-0000816-2018"/>
    <n v="5750000"/>
    <n v="500000"/>
    <n v="11.5"/>
    <x v="0"/>
    <n v="1749"/>
    <n v="2018"/>
    <s v="MAPRE"/>
    <m/>
    <s v="Adq. plantas de café a raíz dirigida "/>
    <n v="30000"/>
    <n v="300000"/>
    <n v="105000"/>
    <n v="195000"/>
    <n v="289627.5"/>
    <n v="25185"/>
    <m/>
    <m/>
  </r>
  <r>
    <x v="7"/>
    <s v="034-0026326-9"/>
    <x v="0"/>
    <s v="BS-0000816-2018"/>
    <n v="5750000"/>
    <n v="500000"/>
    <n v="11.5"/>
    <x v="0"/>
    <n v="429"/>
    <n v="2019"/>
    <s v="MEDIO AMBIENTE"/>
    <m/>
    <s v="Adq. plantas de café en fundas"/>
    <n v="102125"/>
    <n v="1787187.5"/>
    <n v="625515.62"/>
    <n v="1161671.8799999999"/>
    <n v="289627.5"/>
    <n v="25185"/>
    <m/>
    <m/>
  </r>
  <r>
    <x v="7"/>
    <s v="034-0026326-9"/>
    <x v="0"/>
    <s v="BS-0000816-2018"/>
    <n v="5000000"/>
    <n v="500000"/>
    <n v="10"/>
    <x v="3"/>
    <n v="1873"/>
    <n v="2019"/>
    <s v="MEDIO AMBIENTE"/>
    <m/>
    <s v="Adq. plantas de café a raíz dirigida "/>
    <n v="196"/>
    <n v="1960"/>
    <n v="0"/>
    <n v="1960"/>
    <n v="0"/>
    <n v="0"/>
    <s v="Completo"/>
    <m/>
  </r>
  <r>
    <x v="7"/>
    <s v="034-0026326-9"/>
    <x v="0"/>
    <s v="BS-0000816-2018"/>
    <n v="5000000"/>
    <n v="500000"/>
    <n v="10"/>
    <x v="3"/>
    <n v="1873"/>
    <n v="2019"/>
    <s v="MEDIO AMBIENTE"/>
    <m/>
    <s v="Adq. plantas de café a raíz dirigida "/>
    <n v="194809"/>
    <n v="1948090"/>
    <n v="47149.38"/>
    <n v="1900940.62"/>
    <n v="0"/>
    <n v="0"/>
    <s v="Completo"/>
    <m/>
  </r>
  <r>
    <x v="7"/>
    <s v="034-0026326-9"/>
    <x v="0"/>
    <s v="BS-0000816-2018"/>
    <n v="5750000"/>
    <n v="500000"/>
    <n v="11.5"/>
    <x v="0"/>
    <n v="1873"/>
    <n v="2019"/>
    <s v="MEDIO AMBIENTE"/>
    <m/>
    <s v="Adq. plantas de café en fundas"/>
    <n v="67695"/>
    <n v="1184662.5"/>
    <n v="0"/>
    <n v="1184662.5"/>
    <n v="289627.5"/>
    <n v="25185"/>
    <m/>
    <m/>
  </r>
  <r>
    <x v="8"/>
    <s v="130-75977-4"/>
    <x v="0"/>
    <s v="BS-0000764-2018"/>
    <n v="5750000"/>
    <n v="500000"/>
    <n v="11.5"/>
    <x v="0"/>
    <s v="20866878"/>
    <n v="2018"/>
    <s v="Cheques"/>
    <s v="N/A"/>
    <s v="Avance 20%"/>
    <s v="N/A"/>
    <n v="1150000"/>
    <n v="0"/>
    <n v="1150000"/>
    <n v="0"/>
    <n v="0"/>
    <s v="Completo"/>
    <m/>
  </r>
  <r>
    <x v="8"/>
    <s v="130-75977-4"/>
    <x v="0"/>
    <s v="BS-0000764-2018"/>
    <n v="5750000"/>
    <n v="500000"/>
    <n v="11.5"/>
    <x v="0"/>
    <n v="515"/>
    <n v="2018"/>
    <s v="MAPRE"/>
    <s v="N/A"/>
    <s v="Avance 15%"/>
    <s v="N/A"/>
    <n v="862500"/>
    <n v="0"/>
    <n v="862500"/>
    <n v="0"/>
    <n v="0"/>
    <s v="Completo"/>
    <m/>
  </r>
  <r>
    <x v="8"/>
    <s v="130-75977-4"/>
    <x v="0"/>
    <s v="BS-0000764-2018"/>
    <n v="5750000"/>
    <n v="500000"/>
    <n v="11.5"/>
    <x v="0"/>
    <n v="1169"/>
    <n v="2018"/>
    <s v="MAPRE"/>
    <m/>
    <s v="Adq. plantas de café en fundas"/>
    <n v="218400"/>
    <n v="2839200"/>
    <n v="993720"/>
    <n v="1845480"/>
    <n v="0"/>
    <n v="0"/>
    <s v="Completo"/>
    <m/>
  </r>
  <r>
    <x v="8"/>
    <s v="130-75977-4"/>
    <x v="0"/>
    <s v="BS-0000764-2018"/>
    <n v="5750000"/>
    <n v="500000"/>
    <n v="11.5"/>
    <x v="0"/>
    <n v="1618"/>
    <n v="2018"/>
    <s v="MAPRE"/>
    <m/>
    <s v="Adq. plantas de café en fundas"/>
    <n v="86600"/>
    <n v="1125800"/>
    <n v="394030"/>
    <n v="731770"/>
    <n v="0"/>
    <n v="0"/>
    <s v="Completo"/>
    <m/>
  </r>
  <r>
    <x v="8"/>
    <s v="130-75977-4"/>
    <x v="0"/>
    <s v="BS-0000764-2018"/>
    <n v="5750000"/>
    <n v="500000"/>
    <n v="11.5"/>
    <x v="0"/>
    <n v="762"/>
    <n v="2019"/>
    <s v="MEDIO AMBIENTE"/>
    <m/>
    <s v="Adq. plantas de café en fundas"/>
    <n v="120695"/>
    <n v="1569035"/>
    <n v="549162.25"/>
    <n v="1019872.75"/>
    <n v="0"/>
    <n v="0"/>
    <s v="Completo"/>
    <m/>
  </r>
  <r>
    <x v="8"/>
    <s v="130-75977-4"/>
    <x v="0"/>
    <s v="BS-0000764-2018"/>
    <n v="5750000"/>
    <n v="500000"/>
    <n v="11.5"/>
    <x v="0"/>
    <n v="1154"/>
    <n v="2019"/>
    <s v="MEDIO AMBIENTE"/>
    <m/>
    <s v="Adq. plantas de café en fundas"/>
    <n v="48220"/>
    <n v="626860"/>
    <n v="75587.75"/>
    <n v="551272.25"/>
    <n v="0"/>
    <n v="0"/>
    <s v="Completo"/>
    <m/>
  </r>
  <r>
    <x v="8"/>
    <s v="130-75977-4"/>
    <x v="0"/>
    <s v="BS-0000764-2018"/>
    <n v="5750000"/>
    <n v="500000"/>
    <n v="11.5"/>
    <x v="0"/>
    <n v="1455"/>
    <n v="2019"/>
    <s v="MEDIO AMBIENTE"/>
    <m/>
    <s v="Adq. plantas de café en fundas"/>
    <n v="26085"/>
    <n v="339105"/>
    <n v="0"/>
    <n v="339105"/>
    <n v="0"/>
    <n v="0"/>
    <s v="Completo"/>
    <m/>
  </r>
  <r>
    <x v="9"/>
    <s v="131-53326-4"/>
    <x v="0"/>
    <s v="BS-0000773-2018"/>
    <n v="23000000"/>
    <n v="2000000"/>
    <n v="11.5"/>
    <x v="0"/>
    <s v="20866884"/>
    <n v="2018"/>
    <s v="Cheques"/>
    <s v="N/A"/>
    <s v="Avance 20%"/>
    <s v="N/A"/>
    <n v="4600000"/>
    <n v="0"/>
    <n v="4600000"/>
    <n v="9765995.5"/>
    <n v="849217"/>
    <m/>
    <m/>
  </r>
  <r>
    <x v="9"/>
    <s v="131-53326-4"/>
    <x v="0"/>
    <s v="BS-0000773-2018"/>
    <n v="2400000"/>
    <n v="200000"/>
    <n v="12"/>
    <x v="1"/>
    <s v="20866884"/>
    <n v="2018"/>
    <s v="Cheques"/>
    <s v="N/A"/>
    <s v="Avance 20%"/>
    <s v="N/A"/>
    <n v="480000"/>
    <n v="0"/>
    <n v="480000"/>
    <n v="9600"/>
    <n v="800"/>
    <m/>
    <m/>
  </r>
  <r>
    <x v="9"/>
    <s v="131-53326-4"/>
    <x v="0"/>
    <s v="BS-0000773-2018"/>
    <n v="23000000"/>
    <n v="2000000"/>
    <n v="11.5"/>
    <x v="0"/>
    <n v="1158"/>
    <n v="2019"/>
    <s v="MEDIO AMBIENTE"/>
    <s v="B1500000041"/>
    <s v="Adq. plantas de café en fundas"/>
    <n v="31500"/>
    <n v="488250"/>
    <n v="97650"/>
    <n v="390600"/>
    <n v="9765995.5"/>
    <n v="849217"/>
    <m/>
    <m/>
  </r>
  <r>
    <x v="9"/>
    <s v="131-53326-4"/>
    <x v="0"/>
    <s v="BS-0000773-2018"/>
    <n v="2400000"/>
    <n v="200000"/>
    <n v="12"/>
    <x v="1"/>
    <n v="1158"/>
    <n v="2019"/>
    <s v="MEDIO AMBIENTE"/>
    <s v="B1500000041"/>
    <s v="Adq. plantas de guama"/>
    <n v="3000"/>
    <n v="48000"/>
    <n v="9600"/>
    <n v="38400"/>
    <n v="9600"/>
    <n v="800"/>
    <m/>
    <m/>
  </r>
  <r>
    <x v="9"/>
    <s v="131-53326-4"/>
    <x v="0"/>
    <s v="BS-0000773-2018"/>
    <n v="23000000"/>
    <n v="2000000"/>
    <n v="11.5"/>
    <x v="0"/>
    <n v="1457"/>
    <n v="2019"/>
    <s v="MEDIO AMBIENTE"/>
    <s v="B1500000046"/>
    <s v="Adq. plantas de café en fundas"/>
    <n v="114300"/>
    <n v="1771650"/>
    <n v="354330"/>
    <n v="1417320"/>
    <n v="9765995.5"/>
    <n v="849217"/>
    <m/>
    <m/>
  </r>
  <r>
    <x v="9"/>
    <s v="131-53326-4"/>
    <x v="0"/>
    <s v="BS-0000773-2018"/>
    <n v="2400000"/>
    <n v="200000"/>
    <n v="12"/>
    <x v="1"/>
    <n v="1457"/>
    <n v="2019"/>
    <s v="MEDIO AMBIENTE"/>
    <s v="B1500000046"/>
    <s v="Adq. plantas de guama"/>
    <n v="28200"/>
    <n v="451200"/>
    <n v="90240"/>
    <n v="360960"/>
    <n v="9600"/>
    <n v="800"/>
    <m/>
    <m/>
  </r>
  <r>
    <x v="9"/>
    <s v="131-53326-4"/>
    <x v="0"/>
    <s v="BS-0000773-2018"/>
    <n v="23000000"/>
    <n v="2000000"/>
    <n v="11.5"/>
    <x v="0"/>
    <n v="2270"/>
    <n v="2019"/>
    <s v="MEDIO AMBIENTE"/>
    <s v="B1500000049"/>
    <s v="Adq. plantas de café en fundas"/>
    <n v="136400"/>
    <n v="1531800"/>
    <n v="306360"/>
    <n v="1225440"/>
    <n v="9765995.5"/>
    <n v="849217"/>
    <m/>
    <s v="BUSCAR LIBRAMIENTO PARA DIVIDIR CANTIDAD DE PLANTAS POR FACTURA"/>
  </r>
  <r>
    <x v="9"/>
    <s v="131-53326-4"/>
    <x v="0"/>
    <s v="BS-0000773-2018"/>
    <n v="2400000"/>
    <n v="200000"/>
    <n v="12"/>
    <x v="1"/>
    <n v="2270"/>
    <n v="2019"/>
    <s v="MEDIO AMBIENTE"/>
    <s v="B1500000050"/>
    <s v="Adq. plantas de guama"/>
    <n v="4000"/>
    <n v="646350"/>
    <n v="129270"/>
    <n v="517080"/>
    <n v="9600"/>
    <n v="800"/>
    <m/>
    <s v="BUSCAR LIBRAMIENTO PARA DIVIDIR CANTIDAD DE PLANTAS POR FACTURA"/>
  </r>
  <r>
    <x v="10"/>
    <s v="010-0018952-0"/>
    <x v="0"/>
    <s v="BS-0000817-2018"/>
    <n v="17250000"/>
    <n v="1500000"/>
    <n v="11.5"/>
    <x v="0"/>
    <s v="20866873"/>
    <n v="2018"/>
    <s v="Cheques"/>
    <s v="N/A"/>
    <s v="Avance 20%"/>
    <s v="N/A"/>
    <n v="3450000"/>
    <n v="0"/>
    <n v="3450000"/>
    <n v="0"/>
    <n v="0"/>
    <s v="Completo"/>
    <m/>
  </r>
  <r>
    <x v="10"/>
    <s v="010-0018952-0"/>
    <x v="0"/>
    <s v="BS-0000817-2018"/>
    <n v="2400000"/>
    <n v="200000"/>
    <n v="12"/>
    <x v="1"/>
    <s v="20866873"/>
    <n v="2018"/>
    <s v="Cheques"/>
    <s v="N/A"/>
    <s v="Avance 20%"/>
    <s v="N/A"/>
    <n v="480000"/>
    <n v="0"/>
    <n v="480000"/>
    <n v="1177800"/>
    <n v="98150"/>
    <m/>
    <m/>
  </r>
  <r>
    <x v="10"/>
    <s v="010-0018952-0"/>
    <x v="0"/>
    <s v="BS-0000817-2018"/>
    <n v="17250000"/>
    <n v="1500000"/>
    <n v="11.5"/>
    <x v="0"/>
    <n v="493"/>
    <n v="2018"/>
    <s v="MAPRE"/>
    <s v="N/A"/>
    <s v="Avance 15%"/>
    <s v="N/A"/>
    <n v="2587500"/>
    <n v="0"/>
    <n v="2587500"/>
    <n v="0"/>
    <n v="0"/>
    <s v="Completo"/>
    <m/>
  </r>
  <r>
    <x v="10"/>
    <s v="010-0018952-0"/>
    <x v="0"/>
    <s v="BS-0000817-2018"/>
    <n v="2400000"/>
    <n v="200000"/>
    <n v="12"/>
    <x v="1"/>
    <n v="493"/>
    <n v="2018"/>
    <s v="MAPRE"/>
    <s v="N/A"/>
    <s v="Avance 15%"/>
    <s v="N/A"/>
    <n v="360000"/>
    <n v="0"/>
    <n v="360000"/>
    <n v="1177800"/>
    <n v="98150"/>
    <m/>
    <m/>
  </r>
  <r>
    <x v="10"/>
    <s v="010-0018952-0"/>
    <x v="0"/>
    <s v="BS-0000817-2018"/>
    <n v="17250000"/>
    <n v="1500000"/>
    <n v="11.5"/>
    <x v="0"/>
    <n v="1746"/>
    <n v="2018"/>
    <s v="MAPRE"/>
    <m/>
    <s v="Adq. plantas de café en fundas"/>
    <n v="1075700"/>
    <n v="17828600"/>
    <n v="6240010"/>
    <n v="11588590"/>
    <n v="0"/>
    <n v="0"/>
    <s v="Completo"/>
    <m/>
  </r>
  <r>
    <x v="10"/>
    <s v="010-0018952-0"/>
    <x v="0"/>
    <s v="BS-0000817-2018"/>
    <n v="2400000"/>
    <n v="200000"/>
    <n v="12"/>
    <x v="1"/>
    <n v="1746"/>
    <n v="2018"/>
    <s v="MAPRE"/>
    <m/>
    <s v="Adq. plantas de guama"/>
    <n v="101850"/>
    <m/>
    <m/>
    <s v=""/>
    <n v="1177800"/>
    <n v="98150"/>
    <m/>
    <m/>
  </r>
  <r>
    <x v="10"/>
    <s v="010-0018952-0"/>
    <x v="0"/>
    <s v="BS-0000817-2018"/>
    <n v="17250000"/>
    <n v="1500000"/>
    <n v="11.5"/>
    <x v="0"/>
    <n v="1896"/>
    <n v="2019"/>
    <s v="MEDIO AMBIENTE"/>
    <m/>
    <s v="Adq. plantas de café en fundas"/>
    <n v="424300"/>
    <n v="6152350"/>
    <n v="637490"/>
    <n v="5514860"/>
    <n v="0"/>
    <n v="0"/>
    <s v="Completo"/>
    <m/>
  </r>
  <r>
    <x v="11"/>
    <m/>
    <x v="0"/>
    <s v="BS-0000766-2018"/>
    <n v="5750000"/>
    <n v="500000"/>
    <n v="11.5"/>
    <x v="0"/>
    <s v="20866875"/>
    <n v="2018"/>
    <s v="Cheques"/>
    <s v="N/A"/>
    <s v="Avance 20%"/>
    <s v="N/A"/>
    <n v="1150000"/>
    <n v="0"/>
    <n v="1150000"/>
    <n v="2158504"/>
    <n v="187696"/>
    <m/>
    <m/>
  </r>
  <r>
    <x v="11"/>
    <m/>
    <x v="0"/>
    <s v="BS-0000766-2018"/>
    <n v="5750000"/>
    <n v="500000"/>
    <n v="11.5"/>
    <x v="0"/>
    <n v="1579"/>
    <n v="2019"/>
    <s v="MEDIO AMBIENTE"/>
    <m/>
    <s v="Adq. plantas de café en fundas"/>
    <n v="101310"/>
    <n v="1468995"/>
    <n v="293799"/>
    <n v="1175196"/>
    <n v="2158504"/>
    <n v="187696"/>
    <m/>
    <m/>
  </r>
  <r>
    <x v="11"/>
    <m/>
    <x v="0"/>
    <s v="BS-0000766-2018"/>
    <n v="5750000"/>
    <n v="500000"/>
    <n v="11.5"/>
    <x v="0"/>
    <n v="1895"/>
    <n v="2019"/>
    <s v="MEDIO AMBIENTE"/>
    <m/>
    <s v="Adq. plantas de café en fundas"/>
    <n v="210994"/>
    <n v="3059413"/>
    <n v="611882.6"/>
    <n v="2447530.4"/>
    <n v="2158504"/>
    <n v="187696"/>
    <m/>
    <m/>
  </r>
  <r>
    <x v="12"/>
    <s v="418-00071-8"/>
    <x v="0"/>
    <s v="BS-0000751-2018"/>
    <n v="13800000"/>
    <n v="1200000"/>
    <n v="11.5"/>
    <x v="0"/>
    <s v="20866876"/>
    <n v="2018"/>
    <s v="Cheques"/>
    <s v="N/A"/>
    <s v="Avance 20%"/>
    <s v="N/A"/>
    <n v="420000"/>
    <n v="0"/>
    <n v="420000"/>
    <n v="2725948.5"/>
    <n v="237039"/>
    <m/>
    <m/>
  </r>
  <r>
    <x v="12"/>
    <s v="418-00071-8"/>
    <x v="0"/>
    <s v="BS-0000751-2018"/>
    <n v="13800000"/>
    <n v="1200000"/>
    <n v="11.5"/>
    <x v="0"/>
    <s v="20866876"/>
    <n v="2018"/>
    <s v="Cheques"/>
    <s v="N/A"/>
    <s v="Avance 20%"/>
    <s v="N/A"/>
    <n v="2760000"/>
    <n v="0"/>
    <n v="2760000"/>
    <n v="2725948.5"/>
    <n v="237039"/>
    <m/>
    <m/>
  </r>
  <r>
    <x v="12"/>
    <s v="418-00071-8"/>
    <x v="0"/>
    <s v="BS-0000751-2018"/>
    <n v="2400000"/>
    <n v="200000"/>
    <n v="12"/>
    <x v="1"/>
    <s v="20866876"/>
    <n v="2018"/>
    <s v="Cheques"/>
    <s v="N/A"/>
    <s v="Avance 20%"/>
    <s v="N/A"/>
    <n v="480000"/>
    <n v="0"/>
    <n v="480000"/>
    <n v="2225952"/>
    <n v="185496"/>
    <m/>
    <m/>
  </r>
  <r>
    <x v="12"/>
    <s v="418-00071-8"/>
    <x v="0"/>
    <s v="BS-0000751-2018"/>
    <n v="13800000"/>
    <n v="1200000"/>
    <n v="11.5"/>
    <x v="0"/>
    <n v="498"/>
    <n v="2018"/>
    <s v="MAPRE"/>
    <s v="N/A"/>
    <s v="Avance 15%"/>
    <s v="N/A"/>
    <n v="315000"/>
    <n v="0"/>
    <n v="315000"/>
    <n v="2725948.5"/>
    <n v="237039"/>
    <m/>
    <m/>
  </r>
  <r>
    <x v="12"/>
    <s v="418-00071-8"/>
    <x v="0"/>
    <s v="BS-0000751-2018"/>
    <n v="13800000"/>
    <n v="1200000"/>
    <n v="11.5"/>
    <x v="0"/>
    <n v="498"/>
    <n v="2018"/>
    <s v="MAPRE"/>
    <s v="N/A"/>
    <s v="Avance 15%"/>
    <s v="N/A"/>
    <n v="2070000"/>
    <n v="0"/>
    <n v="2070000"/>
    <n v="2725948.5"/>
    <n v="237039"/>
    <m/>
    <m/>
  </r>
  <r>
    <x v="12"/>
    <s v="418-00071-8"/>
    <x v="0"/>
    <s v="BS-0000751-2018"/>
    <n v="2400000"/>
    <n v="200000"/>
    <n v="12"/>
    <x v="1"/>
    <n v="498"/>
    <n v="2018"/>
    <s v="MAPRE"/>
    <s v="N/A"/>
    <s v="Avance 15%"/>
    <s v="N/A"/>
    <n v="360000"/>
    <n v="0"/>
    <n v="360000"/>
    <n v="2225952"/>
    <n v="185496"/>
    <m/>
    <m/>
  </r>
  <r>
    <x v="12"/>
    <s v="418-00071-8"/>
    <x v="0"/>
    <s v="BS-0000751-2018"/>
    <n v="13800000"/>
    <n v="1200000"/>
    <n v="11.5"/>
    <x v="0"/>
    <n v="1092"/>
    <n v="2018"/>
    <s v="MAPRE"/>
    <m/>
    <s v="Adq. plantas de café en fundas"/>
    <n v="182705"/>
    <n v="2531927.5"/>
    <n v="886174.63"/>
    <n v="1645752.87"/>
    <n v="2725948.5"/>
    <n v="237039"/>
    <m/>
    <m/>
  </r>
  <r>
    <x v="12"/>
    <s v="418-00071-8"/>
    <x v="0"/>
    <s v="BS-0000751-2018"/>
    <n v="13800000"/>
    <n v="1200000"/>
    <n v="11.5"/>
    <x v="0"/>
    <n v="1751"/>
    <n v="2018"/>
    <s v="MAPRE"/>
    <m/>
    <s v="Adq. plantas de café en fundas"/>
    <n v="85060"/>
    <n v="1844274"/>
    <n v="645495.89999999991"/>
    <n v="1198778.1000000001"/>
    <n v="2725948.5"/>
    <n v="237039"/>
    <m/>
    <m/>
  </r>
  <r>
    <x v="12"/>
    <s v="418-00071-8"/>
    <x v="0"/>
    <s v="BS-0000751-2018"/>
    <n v="2100000"/>
    <n v="300000"/>
    <n v="7"/>
    <x v="4"/>
    <n v="1751"/>
    <n v="2018"/>
    <s v="MAPRE"/>
    <m/>
    <s v="Adq. plantas de café raíz desnuda"/>
    <n v="71500"/>
    <m/>
    <m/>
    <s v=""/>
    <n v="1599500"/>
    <n v="228500"/>
    <m/>
    <m/>
  </r>
  <r>
    <x v="12"/>
    <s v="418-00071-8"/>
    <x v="0"/>
    <s v="BS-0000751-2018"/>
    <n v="2400000"/>
    <n v="200000"/>
    <n v="12"/>
    <x v="1"/>
    <n v="1751"/>
    <n v="2018"/>
    <s v="MAPRE"/>
    <m/>
    <s v="Adq. plantas de guama"/>
    <n v="1584"/>
    <m/>
    <m/>
    <s v=""/>
    <n v="2225952"/>
    <n v="185496"/>
    <m/>
    <m/>
  </r>
  <r>
    <x v="12"/>
    <s v="418-00071-8"/>
    <x v="0"/>
    <s v="BS-0000751-2018"/>
    <n v="13800000"/>
    <n v="1200000"/>
    <n v="11.5"/>
    <x v="0"/>
    <n v="1460"/>
    <n v="2019"/>
    <s v="MEDIO AMBIENTE"/>
    <m/>
    <s v="Adq. plantas de café raíz desnuda"/>
    <n v="200381"/>
    <n v="3275825.5"/>
    <n v="1146538.9249999998"/>
    <n v="2129286.5750000002"/>
    <n v="2725948.5"/>
    <n v="237039"/>
    <m/>
    <m/>
  </r>
  <r>
    <x v="12"/>
    <s v="418-00071-8"/>
    <x v="0"/>
    <s v="BS-0000751-2018"/>
    <n v="2400000"/>
    <n v="200000"/>
    <n v="12"/>
    <x v="1"/>
    <n v="1460"/>
    <n v="2019"/>
    <s v="MEDIO AMBIENTE"/>
    <m/>
    <s v="Adq. plantas de guama"/>
    <n v="1062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2272"/>
    <n v="2019"/>
    <s v="MEDIO AMBIENTE"/>
    <m/>
    <s v="Adq. plantas de café raíz desnuda"/>
    <n v="226915"/>
    <n v="3537982.5"/>
    <n v="1238293.875"/>
    <n v="2299688.625"/>
    <n v="2725948.5"/>
    <n v="237039"/>
    <m/>
    <m/>
  </r>
  <r>
    <x v="12"/>
    <s v="418-00071-8"/>
    <x v="0"/>
    <s v="BS-0000751-2018"/>
    <n v="2400000"/>
    <n v="200000"/>
    <n v="12"/>
    <x v="1"/>
    <n v="2272"/>
    <n v="2019"/>
    <s v="MEDIO AMBIENTE"/>
    <m/>
    <s v="Adq. plantas de guama"/>
    <n v="130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2450"/>
    <n v="2019"/>
    <s v="MEDIO AMBIENTE"/>
    <m/>
    <s v="Adq. plantas de café raíz desnuda"/>
    <n v="261600"/>
    <n v="4062800"/>
    <n v="1421980"/>
    <n v="2640820"/>
    <n v="2725948.5"/>
    <n v="237039"/>
    <m/>
    <m/>
  </r>
  <r>
    <x v="12"/>
    <s v="418-00071-8"/>
    <x v="0"/>
    <s v="BS-0000751-2018"/>
    <n v="2400000"/>
    <n v="200000"/>
    <n v="12"/>
    <x v="1"/>
    <n v="2450"/>
    <n v="2019"/>
    <s v="MEDIO AMBIENTE"/>
    <m/>
    <s v="Adq. plantas de guama"/>
    <n v="50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3029"/>
    <n v="2019"/>
    <s v="MEDIO AMBIENTE"/>
    <m/>
    <s v="Adq. plantas de café raíz desnuda"/>
    <n v="6300"/>
    <n v="105650"/>
    <n v="36977.5"/>
    <n v="68672.5"/>
    <n v="2725948.5"/>
    <n v="237039"/>
    <m/>
    <m/>
  </r>
  <r>
    <x v="12"/>
    <s v="418-00071-8"/>
    <x v="0"/>
    <s v="BS-0000751-2018"/>
    <n v="2400000"/>
    <n v="200000"/>
    <n v="12"/>
    <x v="1"/>
    <n v="3029"/>
    <n v="2019"/>
    <s v="MEDIO AMBIENTE"/>
    <m/>
    <s v="Adq. plantas de guama"/>
    <n v="500"/>
    <m/>
    <m/>
    <s v=""/>
    <n v="2225952"/>
    <n v="185496"/>
    <m/>
    <m/>
  </r>
  <r>
    <x v="13"/>
    <m/>
    <x v="0"/>
    <s v="BS-0000868-2018"/>
    <n v="9200000"/>
    <n v="800000"/>
    <n v="11.5"/>
    <x v="0"/>
    <s v="20866864"/>
    <n v="2018"/>
    <s v="Cheques"/>
    <s v="N/A"/>
    <s v="Avance 20%"/>
    <s v="N/A"/>
    <n v="1840000"/>
    <n v="0"/>
    <n v="1840000"/>
    <n v="4257656.5"/>
    <n v="370231"/>
    <m/>
    <m/>
  </r>
  <r>
    <x v="13"/>
    <m/>
    <x v="0"/>
    <s v="BS-0000868-2018"/>
    <n v="9200000"/>
    <n v="800000"/>
    <n v="11.5"/>
    <x v="0"/>
    <n v="981"/>
    <n v="2018"/>
    <s v="MAPRE"/>
    <s v="N/A"/>
    <s v="Avance 15%"/>
    <s v="N/A"/>
    <n v="1380000"/>
    <n v="0"/>
    <n v="1380000"/>
    <n v="4257656.5"/>
    <n v="370231"/>
    <m/>
    <m/>
  </r>
  <r>
    <x v="13"/>
    <m/>
    <x v="0"/>
    <s v="BS-0000868-2018"/>
    <n v="9200000"/>
    <n v="800000"/>
    <n v="11.5"/>
    <x v="0"/>
    <n v="1750"/>
    <n v="2018"/>
    <s v="MAPRE"/>
    <m/>
    <s v="Adq. plantas de café en fundas"/>
    <n v="185269"/>
    <n v="3242207.5"/>
    <n v="1134772.625"/>
    <n v="2107434.875"/>
    <n v="4257656.5"/>
    <n v="370231"/>
    <m/>
    <m/>
  </r>
  <r>
    <x v="13"/>
    <m/>
    <x v="0"/>
    <s v="BS-0000868-2018"/>
    <n v="9200000"/>
    <n v="800000"/>
    <n v="11.5"/>
    <x v="0"/>
    <n v="2896"/>
    <n v="2019"/>
    <s v="MEDIO AMBIENTE"/>
    <m/>
    <s v="Adq. plantas de café en fundas"/>
    <n v="244500"/>
    <n v="4278750"/>
    <n v="1497562.5"/>
    <n v="2781187.5"/>
    <n v="4257656.5"/>
    <n v="370231"/>
    <m/>
    <m/>
  </r>
  <r>
    <x v="14"/>
    <s v="031-0238872-9"/>
    <x v="0"/>
    <s v="BS-0000857-2018"/>
    <n v="2300000"/>
    <n v="200000"/>
    <n v="11.5"/>
    <x v="0"/>
    <s v="20866853"/>
    <n v="2018"/>
    <s v="Cheques"/>
    <s v="N/A"/>
    <s v="Avance 20%"/>
    <s v="N/A"/>
    <n v="460000"/>
    <n v="0"/>
    <n v="460000"/>
    <n v="0"/>
    <n v="0"/>
    <s v="Completo"/>
    <m/>
  </r>
  <r>
    <x v="14"/>
    <s v="031-0238872-9"/>
    <x v="0"/>
    <s v="BS-0000857-2018"/>
    <n v="2300000"/>
    <n v="200000"/>
    <n v="11.5"/>
    <x v="0"/>
    <n v="643"/>
    <n v="2018"/>
    <s v="MAPRE"/>
    <s v="N/A"/>
    <s v="Avance 15%"/>
    <s v="N/A"/>
    <n v="345000"/>
    <n v="0"/>
    <n v="345000"/>
    <n v="0"/>
    <n v="0"/>
    <s v="Completo"/>
    <m/>
  </r>
  <r>
    <x v="14"/>
    <s v="031-0238872-9"/>
    <x v="0"/>
    <s v="BS-0000857-2018"/>
    <n v="2300000"/>
    <n v="200000"/>
    <n v="11.5"/>
    <x v="0"/>
    <n v="1768"/>
    <n v="2018"/>
    <s v="MAPRE"/>
    <m/>
    <s v="Adq. plantas de café en fundas"/>
    <n v="101144"/>
    <n v="1466588"/>
    <n v="513305.8"/>
    <n v="953282.2"/>
    <n v="0"/>
    <n v="0"/>
    <s v="Completo"/>
    <m/>
  </r>
  <r>
    <x v="14"/>
    <s v="031-0238872-9"/>
    <x v="0"/>
    <s v="BS-0000857-2018"/>
    <n v="2300000"/>
    <n v="200000"/>
    <n v="11.5"/>
    <x v="0"/>
    <n v="1119"/>
    <n v="2019"/>
    <s v="MEDIO AMBIENTE"/>
    <m/>
    <s v="Adq. plantas de café en fundas"/>
    <n v="20000"/>
    <n v="290000"/>
    <n v="101500"/>
    <n v="188500"/>
    <n v="0"/>
    <n v="0"/>
    <s v="Completo"/>
    <m/>
  </r>
  <r>
    <x v="14"/>
    <s v="031-0238872-9"/>
    <x v="0"/>
    <s v="BS-0000857-2018"/>
    <n v="2300000"/>
    <n v="200000"/>
    <n v="11.5"/>
    <x v="0"/>
    <n v="2462"/>
    <n v="2019"/>
    <s v="MEDIO AMBIENTE"/>
    <m/>
    <s v="Adq. plantas de café en fundas"/>
    <n v="10906"/>
    <n v="158137"/>
    <n v="55347.95"/>
    <n v="102789.05"/>
    <n v="0"/>
    <n v="0"/>
    <s v="Completo"/>
    <m/>
  </r>
  <r>
    <x v="14"/>
    <s v="031-0238872-9"/>
    <x v="0"/>
    <s v="BS-0000857-2018"/>
    <n v="2300000"/>
    <n v="200000"/>
    <n v="11.5"/>
    <x v="0"/>
    <n v="2462"/>
    <n v="2019"/>
    <s v="MEDIO AMBIENTE"/>
    <m/>
    <s v="Adq. plantas de café en fundas"/>
    <n v="67950"/>
    <n v="985275"/>
    <n v="134846.25"/>
    <n v="850428.75"/>
    <n v="0"/>
    <n v="0"/>
    <s v="Completo"/>
    <m/>
  </r>
  <r>
    <x v="15"/>
    <m/>
    <x v="0"/>
    <s v="BS-0000778-2018"/>
    <n v="2100000"/>
    <n v="300000"/>
    <n v="7"/>
    <x v="4"/>
    <s v="20866861"/>
    <n v="2018"/>
    <s v="Cheques"/>
    <s v="N/A"/>
    <s v="Avance 20%"/>
    <s v="N/A"/>
    <n v="420000"/>
    <n v="0"/>
    <n v="420000"/>
    <n v="1921500"/>
    <n v="274500"/>
    <m/>
    <m/>
  </r>
  <r>
    <x v="15"/>
    <m/>
    <x v="0"/>
    <s v="BS-0000778-2018"/>
    <n v="2100000"/>
    <n v="300000"/>
    <n v="7"/>
    <x v="4"/>
    <n v="587"/>
    <n v="2018"/>
    <s v="MAPRE"/>
    <s v="N/A"/>
    <s v="Avance 15%"/>
    <s v="N/A"/>
    <n v="315000"/>
    <n v="0"/>
    <n v="315000"/>
    <n v="1921500"/>
    <n v="274500"/>
    <m/>
    <m/>
  </r>
  <r>
    <x v="15"/>
    <m/>
    <x v="0"/>
    <s v="BS-0000778-2018"/>
    <n v="2100000"/>
    <n v="300000"/>
    <n v="7"/>
    <x v="4"/>
    <n v="431"/>
    <n v="2019"/>
    <s v="MEDIO AMBIENTE"/>
    <m/>
    <s v="Adq. plantas de café raíz desnuda"/>
    <n v="25500"/>
    <n v="178499.99999999994"/>
    <n v="62474.999999999978"/>
    <n v="116024.99999999997"/>
    <n v="1921500"/>
    <n v="274500"/>
    <m/>
    <m/>
  </r>
  <r>
    <x v="16"/>
    <m/>
    <x v="0"/>
    <s v="BS-0000752-2018"/>
    <n v="11500000"/>
    <n v="1000000"/>
    <n v="11.5"/>
    <x v="0"/>
    <s v="20866857"/>
    <n v="2018"/>
    <s v="Cheques"/>
    <s v="N/A"/>
    <s v="Avance 20%"/>
    <s v="N/A"/>
    <n v="2300000"/>
    <n v="0"/>
    <n v="2300000"/>
    <n v="3891600"/>
    <n v="338400"/>
    <m/>
    <m/>
  </r>
  <r>
    <x v="16"/>
    <m/>
    <x v="0"/>
    <s v="BS-0000752-2018"/>
    <n v="2400000"/>
    <n v="200000"/>
    <n v="12"/>
    <x v="1"/>
    <s v="20866857"/>
    <n v="2018"/>
    <s v="Cheques"/>
    <s v="N/A"/>
    <s v="Avance 20%"/>
    <s v="N/A"/>
    <n v="480000"/>
    <n v="0"/>
    <n v="480000"/>
    <n v="2340000"/>
    <n v="195000"/>
    <m/>
    <m/>
  </r>
  <r>
    <x v="17"/>
    <s v="130-56085-4"/>
    <x v="0"/>
    <s v="BS-0000781-2018"/>
    <n v="11500000"/>
    <n v="1000000"/>
    <n v="11.5"/>
    <x v="0"/>
    <s v="20866862"/>
    <n v="2018"/>
    <s v="Cheques"/>
    <s v="N/A"/>
    <s v="Avance 20%"/>
    <s v="N/A"/>
    <n v="2300000"/>
    <n v="0"/>
    <n v="2300000"/>
    <n v="1567001.5"/>
    <n v="136261"/>
    <m/>
    <m/>
  </r>
  <r>
    <x v="17"/>
    <s v="130-56085-4"/>
    <x v="0"/>
    <s v="BS-0000781-2018"/>
    <n v="1150000"/>
    <n v="100000"/>
    <n v="11.5"/>
    <x v="1"/>
    <s v="20866862"/>
    <n v="2018"/>
    <s v="Cheques"/>
    <s v="N/A"/>
    <s v="Avance 20%"/>
    <s v="N/A"/>
    <n v="230000"/>
    <n v="0"/>
    <n v="230000"/>
    <n v="0"/>
    <n v="0"/>
    <s v="Completo"/>
    <m/>
  </r>
  <r>
    <x v="17"/>
    <s v="130-56085-4"/>
    <x v="0"/>
    <s v="BS-0000781-2018"/>
    <n v="11500000"/>
    <n v="1000000"/>
    <n v="11.5"/>
    <x v="0"/>
    <n v="640"/>
    <n v="2018"/>
    <s v="MAPRE"/>
    <s v="N/A"/>
    <s v="Avance 15%"/>
    <s v="N/A"/>
    <n v="1725000"/>
    <n v="0"/>
    <n v="1725000"/>
    <n v="1567001.5"/>
    <n v="136261"/>
    <m/>
    <m/>
  </r>
  <r>
    <x v="17"/>
    <s v="130-56085-4"/>
    <x v="0"/>
    <s v="BS-0000781-2018"/>
    <n v="1150000"/>
    <n v="100000"/>
    <n v="11.5"/>
    <x v="1"/>
    <n v="640"/>
    <n v="2018"/>
    <s v="MAPRE"/>
    <s v="N/A"/>
    <s v="Avance 15%"/>
    <s v="N/A"/>
    <n v="172500"/>
    <n v="0"/>
    <n v="172500"/>
    <n v="0"/>
    <n v="0"/>
    <s v="Completo"/>
    <m/>
  </r>
  <r>
    <x v="17"/>
    <s v="130-56085-4"/>
    <x v="0"/>
    <s v="BS-0000781-2018"/>
    <n v="11500000"/>
    <n v="1000000"/>
    <n v="11.5"/>
    <x v="0"/>
    <n v="1629"/>
    <n v="2018"/>
    <s v="MAPRE"/>
    <m/>
    <s v="Adq. plantas de café en fundas"/>
    <n v="100000"/>
    <n v="1650000"/>
    <n v="577500"/>
    <n v="1072500"/>
    <n v="1567001.5"/>
    <n v="136261"/>
    <m/>
    <m/>
  </r>
  <r>
    <x v="17"/>
    <s v="130-56085-4"/>
    <x v="0"/>
    <s v="BS-0000781-2018"/>
    <n v="1150000"/>
    <n v="100000"/>
    <n v="11.5"/>
    <x v="1"/>
    <n v="1879"/>
    <n v="2019"/>
    <s v="MEDIO AMBIENTE"/>
    <m/>
    <s v="Adq. plantas de guama"/>
    <n v="64000"/>
    <n v="1088000"/>
    <n v="380799.99999999988"/>
    <n v="707200.00000000012"/>
    <n v="0"/>
    <n v="0"/>
    <s v="Completo"/>
    <m/>
  </r>
  <r>
    <x v="17"/>
    <s v="130-56085-4"/>
    <x v="0"/>
    <s v="BS-0000781-2018"/>
    <n v="11500000"/>
    <n v="1000000"/>
    <n v="11.5"/>
    <x v="0"/>
    <n v="1897"/>
    <n v="2019"/>
    <s v="MEDIO AMBIENTE"/>
    <m/>
    <s v="Adq. plantas de café en fundas"/>
    <n v="208980"/>
    <n v="3448170"/>
    <n v="1206859.5"/>
    <n v="2241310.5"/>
    <n v="1567001.5"/>
    <n v="136261"/>
    <m/>
    <m/>
  </r>
  <r>
    <x v="17"/>
    <s v="130-56085-4"/>
    <x v="0"/>
    <s v="BS-0000781-2018"/>
    <n v="11500000"/>
    <n v="1000000"/>
    <n v="11.5"/>
    <x v="0"/>
    <n v="2277"/>
    <n v="2019"/>
    <s v="MEDIO AMBIENTE"/>
    <m/>
    <s v="Adq. plantas de café en fundas"/>
    <n v="100000"/>
    <n v="2472306.1538461535"/>
    <n v="865307.15384615364"/>
    <n v="1606999"/>
    <n v="1567001.5"/>
    <n v="136261"/>
    <m/>
    <m/>
  </r>
  <r>
    <x v="17"/>
    <s v="130-56085-4"/>
    <x v="0"/>
    <s v="BS-0000781-2018"/>
    <n v="1150000"/>
    <n v="100000"/>
    <n v="11.5"/>
    <x v="1"/>
    <n v="2277"/>
    <n v="2019"/>
    <s v="MEDIO AMBIENTE"/>
    <m/>
    <s v="Adq. plantas de guama"/>
    <n v="36000"/>
    <m/>
    <m/>
    <s v=""/>
    <n v="0"/>
    <n v="0"/>
    <s v="Completo"/>
    <m/>
  </r>
  <r>
    <x v="17"/>
    <s v="130-56085-4"/>
    <x v="0"/>
    <s v="BS-0000781-2018"/>
    <n v="11500000"/>
    <n v="1000000"/>
    <n v="11.5"/>
    <x v="0"/>
    <n v="3053"/>
    <n v="2019"/>
    <s v="MEDIO AMBIENTE"/>
    <m/>
    <s v="Adq. plantas de café en fundas"/>
    <n v="176500"/>
    <n v="2912250"/>
    <n v="0"/>
    <n v="2912250"/>
    <n v="1567001.5"/>
    <n v="136261"/>
    <m/>
    <m/>
  </r>
  <r>
    <x v="17"/>
    <s v="130-56085-4"/>
    <x v="0"/>
    <s v="BS-0000781-2018"/>
    <n v="11500000"/>
    <n v="1000000"/>
    <n v="11.5"/>
    <x v="0"/>
    <s v="1483; 1879"/>
    <n v="2019"/>
    <s v="MEDIO AMBIENTE"/>
    <m/>
    <s v="Adq. plantas de café en fundas"/>
    <n v="278259"/>
    <n v="4591273.5"/>
    <n v="1606945.7249999999"/>
    <n v="2984327.7750000004"/>
    <n v="1567001.5"/>
    <n v="136261"/>
    <m/>
    <m/>
  </r>
  <r>
    <x v="17"/>
    <s v="130-56085-4"/>
    <x v="0"/>
    <s v="BS-0000781-2018"/>
    <n v="11500000"/>
    <n v="1000000"/>
    <n v="11.5"/>
    <x v="0"/>
    <m/>
    <m/>
    <m/>
    <m/>
    <s v="Adq. plantas de café en fundas"/>
    <m/>
    <n v="1650000"/>
    <n v="577500"/>
    <n v="1072500"/>
    <n v="1567001.5"/>
    <n v="136261"/>
    <m/>
    <s v="BUSCAR LIBRAMIENTO"/>
  </r>
  <r>
    <x v="17"/>
    <s v="130-56085-4"/>
    <x v="0"/>
    <s v="BS-0000781-2018"/>
    <n v="11500000"/>
    <n v="1000000"/>
    <n v="11.5"/>
    <x v="0"/>
    <m/>
    <m/>
    <m/>
    <m/>
    <s v="Adq. plantas de café en fundas"/>
    <m/>
    <n v="629000"/>
    <n v="77894.77"/>
    <n v="551105.23"/>
    <n v="1567001.5"/>
    <n v="136261"/>
    <m/>
    <s v="BUSCAR LIBRAMIENTO"/>
  </r>
  <r>
    <x v="18"/>
    <s v="130-92781-2"/>
    <x v="0"/>
    <s v="BS-0000780-2018"/>
    <n v="23000000"/>
    <n v="2300000"/>
    <n v="10"/>
    <x v="3"/>
    <s v="20866859"/>
    <n v="2018"/>
    <s v="Cheques"/>
    <s v="N/A"/>
    <s v="Avance 20%"/>
    <s v="N/A"/>
    <n v="4600000"/>
    <n v="0"/>
    <n v="4600000"/>
    <n v="1715000"/>
    <n v="171500"/>
    <m/>
    <m/>
  </r>
  <r>
    <x v="18"/>
    <s v="130-92781-2"/>
    <x v="0"/>
    <s v="BS-0000780-2018"/>
    <n v="23000000"/>
    <n v="2300000"/>
    <n v="10"/>
    <x v="3"/>
    <n v="784"/>
    <n v="2018"/>
    <s v="MAPRE"/>
    <s v="N/A"/>
    <s v="Avance 15%"/>
    <s v="N/A"/>
    <n v="3450000"/>
    <n v="0"/>
    <n v="3450000"/>
    <n v="1715000"/>
    <n v="171500"/>
    <m/>
    <m/>
  </r>
  <r>
    <x v="18"/>
    <s v="130-92781-2"/>
    <x v="0"/>
    <s v="BS-0000780-2018"/>
    <n v="23000000"/>
    <n v="2300000"/>
    <n v="10"/>
    <x v="3"/>
    <n v="1762"/>
    <n v="2018"/>
    <s v="MAPRE"/>
    <s v="B1500000004"/>
    <s v="Adq. plantas de café a raíz dirigida "/>
    <n v="1034500"/>
    <n v="10345500"/>
    <n v="3620925"/>
    <n v="6724575"/>
    <n v="1715000"/>
    <n v="171500"/>
    <m/>
    <m/>
  </r>
  <r>
    <x v="18"/>
    <s v="130-92781-2"/>
    <x v="0"/>
    <s v="BS-0000780-2018"/>
    <n v="23000000"/>
    <n v="2300000"/>
    <n v="10"/>
    <x v="3"/>
    <n v="1887"/>
    <n v="2019"/>
    <s v="MEDIO AMBIENTE"/>
    <s v="B1500000006"/>
    <s v="Adq. plantas de café a raíz dirigida "/>
    <n v="211000"/>
    <n v="2110000"/>
    <n v="738500"/>
    <n v="1371500"/>
    <n v="1715000"/>
    <n v="171500"/>
    <m/>
    <m/>
  </r>
  <r>
    <x v="18"/>
    <s v="130-92781-2"/>
    <x v="0"/>
    <s v="BS-0000780-2018"/>
    <n v="23000000"/>
    <n v="2300000"/>
    <n v="10"/>
    <x v="3"/>
    <n v="2273"/>
    <n v="2019"/>
    <s v="MEDIO AMBIENTE"/>
    <s v="B1500000011"/>
    <s v="Adq. plantas de café a raíz dirigida "/>
    <n v="300000"/>
    <n v="3000000"/>
    <n v="1050000"/>
    <n v="1950000"/>
    <n v="1715000"/>
    <n v="171500"/>
    <m/>
    <m/>
  </r>
  <r>
    <x v="18"/>
    <s v="130-92781-2"/>
    <x v="0"/>
    <s v="BS-0000780-2018"/>
    <n v="23000000"/>
    <n v="2300000"/>
    <n v="10"/>
    <x v="3"/>
    <s v="1454; 1882"/>
    <n v="2019"/>
    <s v="MEDIO AMBIENTE"/>
    <s v="B1500000005"/>
    <s v="Adq. plantas de café a raíz dirigida "/>
    <n v="583000"/>
    <n v="5830000"/>
    <n v="2040499.9999999998"/>
    <n v="3789500"/>
    <n v="1715000"/>
    <n v="171500"/>
    <m/>
    <m/>
  </r>
  <r>
    <x v="19"/>
    <m/>
    <x v="0"/>
    <s v="BS-0000796-2018"/>
    <n v="15000000"/>
    <n v="1500000"/>
    <n v="10"/>
    <x v="3"/>
    <s v="20866877"/>
    <n v="2018"/>
    <s v="Cheques"/>
    <s v="N/A"/>
    <s v="Avance 20%"/>
    <s v="N/A"/>
    <n v="3000000"/>
    <n v="0"/>
    <n v="3000000"/>
    <n v="6257320"/>
    <n v="625732"/>
    <m/>
    <m/>
  </r>
  <r>
    <x v="19"/>
    <m/>
    <x v="0"/>
    <s v="BS-0000796-2018"/>
    <n v="15000000"/>
    <n v="1500000"/>
    <n v="10"/>
    <x v="3"/>
    <n v="2866"/>
    <n v="2019"/>
    <s v="MEDIO AMBIENTE"/>
    <m/>
    <s v="Adq. plantas de café a raíz dirigida "/>
    <n v="166190"/>
    <n v="1661900"/>
    <n v="332380"/>
    <n v="1329520"/>
    <n v="6257320"/>
    <n v="625732"/>
    <m/>
    <m/>
  </r>
  <r>
    <x v="19"/>
    <m/>
    <x v="0"/>
    <s v="BS-0000796-2018"/>
    <n v="15000000"/>
    <n v="1500000"/>
    <n v="10"/>
    <x v="3"/>
    <n v="2866"/>
    <n v="2019"/>
    <s v="MEDIO AMBIENTE"/>
    <m/>
    <s v="Adq. plantas de café a raíz dirigida "/>
    <n v="34200"/>
    <n v="342000"/>
    <n v="68400"/>
    <n v="273600"/>
    <n v="6257320"/>
    <n v="625732"/>
    <m/>
    <m/>
  </r>
  <r>
    <x v="19"/>
    <m/>
    <x v="0"/>
    <s v="BS-0000796-2018"/>
    <n v="15000000"/>
    <n v="1500000"/>
    <n v="10"/>
    <x v="3"/>
    <s v="1900; 2866"/>
    <n v="2019"/>
    <s v="MEDIO AMBIENTE"/>
    <m/>
    <s v="Adq. plantas de café a raíz dirigida "/>
    <n v="191384"/>
    <n v="1913840"/>
    <n v="382768"/>
    <n v="1531072"/>
    <n v="6257320"/>
    <n v="625732"/>
    <m/>
    <m/>
  </r>
  <r>
    <x v="19"/>
    <m/>
    <x v="0"/>
    <s v="BS-0000796-2018"/>
    <n v="15000000"/>
    <n v="1500000"/>
    <n v="10"/>
    <x v="3"/>
    <m/>
    <m/>
    <m/>
    <m/>
    <s v="Adq. plantas de café a raíz dirigida "/>
    <n v="205450"/>
    <n v="2054500"/>
    <n v="410900"/>
    <n v="1643600"/>
    <n v="6257320"/>
    <n v="625732"/>
    <m/>
    <s v="EN CxP"/>
  </r>
  <r>
    <x v="19"/>
    <m/>
    <x v="0"/>
    <s v="BS-0000796-2018"/>
    <n v="15000000"/>
    <n v="1500000"/>
    <n v="10"/>
    <x v="3"/>
    <m/>
    <m/>
    <m/>
    <m/>
    <s v="Adq. plantas de café a raíz dirigida "/>
    <n v="277044"/>
    <n v="2770440"/>
    <n v="554088"/>
    <n v="2216352"/>
    <n v="6257320"/>
    <n v="625732"/>
    <m/>
    <s v="BUSCAR LIBRAMIENTO"/>
  </r>
  <r>
    <x v="20"/>
    <m/>
    <x v="0"/>
    <s v="BS-0000795-2018"/>
    <n v="5750000"/>
    <n v="500000"/>
    <n v="11.5"/>
    <x v="0"/>
    <s v="20863146"/>
    <n v="2018"/>
    <s v="Cheques"/>
    <s v="N/A"/>
    <s v="Avance 20%"/>
    <s v="N/A"/>
    <n v="1150000"/>
    <n v="0"/>
    <n v="1150000"/>
    <n v="2204550"/>
    <n v="191700"/>
    <m/>
    <m/>
  </r>
  <r>
    <x v="20"/>
    <m/>
    <x v="0"/>
    <s v="BS-0000795-2018"/>
    <n v="5750000"/>
    <n v="500000"/>
    <n v="11.5"/>
    <x v="0"/>
    <n v="660"/>
    <n v="2018"/>
    <s v="MAPRE"/>
    <s v="N/A"/>
    <s v="Avance 15%"/>
    <s v="N/A"/>
    <n v="862500"/>
    <n v="0"/>
    <n v="862500"/>
    <n v="2204550"/>
    <n v="191700"/>
    <m/>
    <m/>
  </r>
  <r>
    <x v="20"/>
    <m/>
    <x v="0"/>
    <s v="BS-0000795-2018"/>
    <n v="5750000"/>
    <n v="500000"/>
    <n v="11.5"/>
    <x v="0"/>
    <n v="1515"/>
    <n v="2018"/>
    <s v="MAPRE"/>
    <m/>
    <s v="Adq. plantas de café en fundas"/>
    <n v="110500"/>
    <n v="1823250"/>
    <n v="638137.5"/>
    <n v="1185112.5"/>
    <n v="2204550"/>
    <n v="191700"/>
    <m/>
    <m/>
  </r>
  <r>
    <x v="20"/>
    <m/>
    <x v="0"/>
    <s v="BS-0000795-2018"/>
    <n v="5750000"/>
    <n v="500000"/>
    <n v="11.5"/>
    <x v="0"/>
    <n v="1099"/>
    <n v="2019"/>
    <s v="MEDIO AMBIENTE"/>
    <m/>
    <s v="Adq. plantas de café en fundas"/>
    <n v="147800"/>
    <n v="2438700"/>
    <n v="853545"/>
    <n v="1585155"/>
    <n v="2204550"/>
    <n v="191700"/>
    <m/>
    <m/>
  </r>
  <r>
    <x v="20"/>
    <m/>
    <x v="0"/>
    <s v="BS-0000795-2018"/>
    <n v="5750000"/>
    <n v="500000"/>
    <n v="11.5"/>
    <x v="0"/>
    <n v="2649"/>
    <n v="2019"/>
    <s v="MEDIO AMBIENTE"/>
    <m/>
    <s v="Adq. plantas de café en fundas"/>
    <n v="50000"/>
    <n v="825000"/>
    <n v="288750"/>
    <n v="536250"/>
    <n v="2204550"/>
    <n v="191700"/>
    <m/>
    <m/>
  </r>
  <r>
    <x v="21"/>
    <m/>
    <x v="0"/>
    <s v="BS-0000758-2018"/>
    <n v="5750000"/>
    <n v="500000"/>
    <n v="11.5"/>
    <x v="0"/>
    <s v="20866880"/>
    <n v="2018"/>
    <s v="Cheques"/>
    <s v="N/A"/>
    <s v="Avance 20%"/>
    <s v="N/A"/>
    <n v="1150000"/>
    <n v="0"/>
    <n v="1150000"/>
    <n v="114643.5"/>
    <n v="9969"/>
    <m/>
    <m/>
  </r>
  <r>
    <x v="21"/>
    <m/>
    <x v="0"/>
    <s v="BS-0000758-2018"/>
    <n v="5750000"/>
    <n v="500000"/>
    <n v="11.5"/>
    <x v="0"/>
    <n v="658"/>
    <n v="2018"/>
    <s v="MAPRE"/>
    <s v="N/A"/>
    <s v="Avance 15%"/>
    <s v="N/A"/>
    <n v="862500"/>
    <n v="0"/>
    <n v="862500"/>
    <n v="114643.5"/>
    <n v="9969"/>
    <m/>
    <m/>
  </r>
  <r>
    <x v="21"/>
    <m/>
    <x v="0"/>
    <s v="BS-0000758-2018"/>
    <n v="5750000"/>
    <n v="500000"/>
    <n v="11.5"/>
    <x v="0"/>
    <n v="1391"/>
    <n v="2018"/>
    <s v="MAPRE"/>
    <m/>
    <s v="Adq. plantas de café en fundas"/>
    <n v="147196"/>
    <n v="2575930"/>
    <n v="901575.5"/>
    <n v="1674354.5"/>
    <n v="114643.5"/>
    <n v="9969"/>
    <m/>
    <m/>
  </r>
  <r>
    <x v="21"/>
    <m/>
    <x v="0"/>
    <s v="BS-0000758-2018"/>
    <n v="5750000"/>
    <n v="500000"/>
    <n v="11.5"/>
    <x v="0"/>
    <n v="1626"/>
    <n v="2018"/>
    <s v="MAPRE"/>
    <m/>
    <s v="Adq. plantas de café en fundas"/>
    <n v="40000"/>
    <n v="700000"/>
    <n v="244999.99999999997"/>
    <n v="455000"/>
    <n v="114643.5"/>
    <n v="9969"/>
    <m/>
    <m/>
  </r>
  <r>
    <x v="21"/>
    <m/>
    <x v="0"/>
    <s v="BS-0000758-2018"/>
    <n v="5750000"/>
    <n v="500000"/>
    <n v="11.5"/>
    <x v="0"/>
    <n v="2276"/>
    <n v="2019"/>
    <s v="MEDIO AMBIENTE"/>
    <m/>
    <s v="Adq. plantas de café en fundas"/>
    <n v="147000"/>
    <n v="2572500"/>
    <n v="865924.5"/>
    <n v="1706575.5"/>
    <n v="114643.5"/>
    <n v="9969"/>
    <m/>
    <m/>
  </r>
  <r>
    <x v="21"/>
    <m/>
    <x v="0"/>
    <s v="BS-0000758-2018"/>
    <n v="5750000"/>
    <n v="500000"/>
    <n v="11.5"/>
    <x v="0"/>
    <n v="2870"/>
    <n v="2019"/>
    <s v="MEDIO AMBIENTE"/>
    <m/>
    <s v="Adq. plantas de café en fundas"/>
    <n v="155835"/>
    <n v="2259607.5"/>
    <n v="0"/>
    <n v="2259607.5"/>
    <n v="114643.5"/>
    <n v="9969"/>
    <m/>
    <m/>
  </r>
  <r>
    <x v="22"/>
    <s v="017-0022577-2"/>
    <x v="0"/>
    <s v="BS-0000861-2018"/>
    <n v="11500000"/>
    <n v="1000000"/>
    <n v="11.5"/>
    <x v="0"/>
    <n v="20866856"/>
    <n v="2018"/>
    <s v="Cheques"/>
    <s v="N/A"/>
    <s v="Avance 20%"/>
    <s v="N/A"/>
    <n v="2300000"/>
    <n v="0"/>
    <n v="2300000"/>
    <n v="41308"/>
    <n v="3592"/>
    <m/>
    <m/>
  </r>
  <r>
    <x v="22"/>
    <s v="017-0022577-2"/>
    <x v="0"/>
    <s v="BS-0000861-2018"/>
    <n v="2400000"/>
    <n v="200000"/>
    <n v="12"/>
    <x v="1"/>
    <s v="20866856"/>
    <n v="2018"/>
    <s v="Cheques"/>
    <s v="N/A"/>
    <s v="Avance 20%"/>
    <s v="N/A"/>
    <n v="480000"/>
    <n v="0"/>
    <n v="480000"/>
    <n v="167400"/>
    <n v="13950"/>
    <m/>
    <m/>
  </r>
  <r>
    <x v="22"/>
    <s v="017-0022577-2"/>
    <x v="0"/>
    <s v="BS-0000861-2018"/>
    <n v="11500000"/>
    <n v="1000000"/>
    <n v="11.5"/>
    <x v="0"/>
    <n v="510"/>
    <n v="2018"/>
    <s v="MAPRE"/>
    <s v="N/A"/>
    <s v="Avance 15%"/>
    <s v="N/A"/>
    <n v="1725000"/>
    <n v="0"/>
    <n v="1725000"/>
    <n v="41308"/>
    <n v="3592"/>
    <m/>
    <m/>
  </r>
  <r>
    <x v="22"/>
    <s v="017-0022577-2"/>
    <x v="0"/>
    <s v="BS-0000861-2018"/>
    <n v="2400000"/>
    <n v="200000"/>
    <n v="12"/>
    <x v="1"/>
    <n v="510"/>
    <n v="2018"/>
    <s v="MAPRE"/>
    <s v="N/A"/>
    <s v="Avance 15%"/>
    <s v="N/A"/>
    <n v="360000"/>
    <n v="0"/>
    <n v="360000"/>
    <n v="167400"/>
    <n v="13950"/>
    <m/>
    <m/>
  </r>
  <r>
    <x v="22"/>
    <s v="017-0022577-2"/>
    <x v="0"/>
    <s v="BS-0000861-2018"/>
    <n v="11500000"/>
    <n v="1000000"/>
    <n v="11.5"/>
    <x v="0"/>
    <n v="1742"/>
    <n v="2018"/>
    <s v="MAPRE"/>
    <m/>
    <s v="Adq. plantas de café en fundas"/>
    <n v="468109"/>
    <n v="6787580.5"/>
    <n v="2375653.1749999998"/>
    <n v="4411927.3250000002"/>
    <n v="41308"/>
    <n v="3592"/>
    <m/>
    <m/>
  </r>
  <r>
    <x v="22"/>
    <s v="017-0022577-2"/>
    <x v="0"/>
    <s v="BS-0000861-2018"/>
    <n v="2400000"/>
    <n v="200000"/>
    <n v="12"/>
    <x v="1"/>
    <n v="1742"/>
    <n v="2018"/>
    <s v="MAPRE"/>
    <m/>
    <s v="Adq. plantas de guama"/>
    <n v="7650"/>
    <n v="114750"/>
    <n v="40162.5"/>
    <n v="74587.5"/>
    <n v="167400"/>
    <n v="13950"/>
    <m/>
    <m/>
  </r>
  <r>
    <x v="22"/>
    <s v="017-0022577-2"/>
    <x v="0"/>
    <s v="BS-0000861-2018"/>
    <n v="11500000"/>
    <n v="1000000"/>
    <n v="11.5"/>
    <x v="0"/>
    <n v="1405"/>
    <n v="2019"/>
    <s v="MEDIO AMBIENTE"/>
    <m/>
    <s v="Adq. plantas de café en fundas"/>
    <n v="215685"/>
    <n v="3127432.5"/>
    <n v="1094601.375"/>
    <n v="2032831.12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52500"/>
    <n v="761250"/>
    <n v="266437.5"/>
    <n v="494812.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100550"/>
    <n v="1457975"/>
    <n v="510291.24999999994"/>
    <n v="947683.7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53064"/>
    <n v="769428"/>
    <n v="269299.8"/>
    <n v="500128.2"/>
    <n v="41308"/>
    <n v="3592"/>
    <m/>
    <m/>
  </r>
  <r>
    <x v="22"/>
    <s v="017-0022577-2"/>
    <x v="0"/>
    <s v="BS-0000861-2018"/>
    <n v="11500000"/>
    <n v="1000000"/>
    <n v="11.5"/>
    <x v="0"/>
    <n v="2267"/>
    <n v="2019"/>
    <s v="MEDIO AMBIENTE"/>
    <m/>
    <s v="Adq. plantas de café en fundas"/>
    <n v="106500"/>
    <n v="1544250"/>
    <n v="308554.40000000002"/>
    <n v="1235695.6000000001"/>
    <n v="41308"/>
    <n v="3592"/>
    <m/>
    <m/>
  </r>
  <r>
    <x v="22"/>
    <s v="017-0022577-2"/>
    <x v="0"/>
    <s v="BS-0000861-2018"/>
    <n v="2400000"/>
    <n v="200000"/>
    <n v="12"/>
    <x v="1"/>
    <n v="2451"/>
    <n v="2019"/>
    <s v="MEDIO AMBIENTE"/>
    <m/>
    <s v="Adq. plantas de guama"/>
    <n v="178400"/>
    <n v="2676000"/>
    <n v="0"/>
    <n v="2676000"/>
    <n v="167400"/>
    <n v="13950"/>
    <m/>
    <m/>
  </r>
  <r>
    <x v="23"/>
    <m/>
    <x v="0"/>
    <s v="BS-0000783-2018"/>
    <n v="11500000"/>
    <n v="1000000"/>
    <n v="11.5"/>
    <x v="0"/>
    <s v="20866860"/>
    <n v="2018"/>
    <s v="Cheques"/>
    <s v="N/A"/>
    <s v="Avance 20%"/>
    <s v="N/A"/>
    <n v="2300000"/>
    <n v="0"/>
    <n v="2300000"/>
    <n v="0"/>
    <n v="0"/>
    <s v="Completo"/>
    <m/>
  </r>
  <r>
    <x v="23"/>
    <m/>
    <x v="0"/>
    <s v="BS-0000783-2018"/>
    <n v="11500000"/>
    <n v="1000000"/>
    <n v="11.5"/>
    <x v="0"/>
    <n v="517"/>
    <n v="2018"/>
    <s v="MAPRE"/>
    <s v="N/A"/>
    <s v="Avance 15%"/>
    <s v="N/A"/>
    <n v="1725000"/>
    <n v="0"/>
    <n v="1725000"/>
    <n v="0"/>
    <n v="0"/>
    <s v="Completo"/>
    <m/>
  </r>
  <r>
    <x v="23"/>
    <m/>
    <x v="0"/>
    <s v="BS-0000783-2018"/>
    <n v="11500000"/>
    <n v="1000000"/>
    <n v="11.5"/>
    <x v="0"/>
    <n v="839"/>
    <n v="2018"/>
    <s v="MAPRE"/>
    <m/>
    <s v="Adq. plantas de café en fundas"/>
    <n v="198500"/>
    <n v="3275250"/>
    <n v="1146337.5"/>
    <n v="2128912.5"/>
    <n v="0"/>
    <n v="0"/>
    <s v="Completo"/>
    <m/>
  </r>
  <r>
    <x v="23"/>
    <m/>
    <x v="0"/>
    <s v="BS-0000783-2018"/>
    <n v="11500000"/>
    <n v="1000000"/>
    <n v="11.5"/>
    <x v="0"/>
    <n v="1099"/>
    <n v="2018"/>
    <s v="MAPRE"/>
    <m/>
    <s v="Adq. plantas de café en fundas"/>
    <n v="135024"/>
    <n v="2227896"/>
    <n v="779763.6"/>
    <n v="1448132.4"/>
    <n v="0"/>
    <n v="0"/>
    <s v="Completo"/>
    <m/>
  </r>
  <r>
    <x v="23"/>
    <m/>
    <x v="0"/>
    <s v="BS-0000783-2018"/>
    <n v="11500000"/>
    <n v="1000000"/>
    <n v="11.5"/>
    <x v="0"/>
    <n v="1407"/>
    <n v="2018"/>
    <s v="MAPRE"/>
    <m/>
    <s v="Adq. plantas de café en fundas"/>
    <n v="113940"/>
    <n v="1880010"/>
    <n v="658003.5"/>
    <n v="1222006.5"/>
    <n v="0"/>
    <n v="0"/>
    <s v="Completo"/>
    <m/>
  </r>
  <r>
    <x v="23"/>
    <m/>
    <x v="0"/>
    <s v="BS-0000783-2018"/>
    <n v="11500000"/>
    <n v="1000000"/>
    <n v="11.5"/>
    <x v="0"/>
    <n v="1633"/>
    <n v="2018"/>
    <s v="MAPRE"/>
    <m/>
    <s v="Adq. plantas de café en fundas"/>
    <n v="167203"/>
    <n v="2758849.5"/>
    <n v="965597.33"/>
    <n v="1793252.17"/>
    <n v="0"/>
    <n v="0"/>
    <s v="Completo"/>
    <m/>
  </r>
  <r>
    <x v="23"/>
    <m/>
    <x v="0"/>
    <s v="BS-0000783-2018"/>
    <n v="11500000"/>
    <n v="1000000"/>
    <n v="11.5"/>
    <x v="0"/>
    <n v="1878"/>
    <n v="2019"/>
    <s v="MEDIO AMBIENTE"/>
    <m/>
    <s v="Adq. plantas de café en fundas"/>
    <n v="227570"/>
    <n v="3754905"/>
    <n v="475298.07"/>
    <n v="3279606.93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107840"/>
    <n v="1779360"/>
    <n v="0"/>
    <n v="1779360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25250"/>
    <n v="416625"/>
    <n v="0"/>
    <n v="416625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24700"/>
    <n v="407550"/>
    <n v="0"/>
    <n v="407550"/>
    <n v="0"/>
    <n v="0"/>
    <s v="Completo"/>
    <m/>
  </r>
  <r>
    <x v="24"/>
    <s v="018-0013649-9"/>
    <x v="0"/>
    <s v="BS-0000859-2018"/>
    <n v="10500000"/>
    <n v="1500000"/>
    <n v="7"/>
    <x v="4"/>
    <s v="20866854"/>
    <n v="2018"/>
    <s v="Cheques"/>
    <s v="N/A"/>
    <s v="Avance 20%"/>
    <s v="N/A"/>
    <n v="2100000"/>
    <n v="0"/>
    <n v="2100000"/>
    <n v="4988900"/>
    <n v="712700"/>
    <m/>
    <m/>
  </r>
  <r>
    <x v="24"/>
    <s v="018-0013649-9"/>
    <x v="0"/>
    <s v="BS-0000859-2018"/>
    <n v="10500000"/>
    <n v="1500000"/>
    <n v="7"/>
    <x v="4"/>
    <n v="585"/>
    <n v="2018"/>
    <s v="MAPRE"/>
    <s v="N/A"/>
    <s v="Avance 15%"/>
    <s v="N/A"/>
    <n v="1575000"/>
    <n v="0"/>
    <n v="1575000"/>
    <n v="4988900"/>
    <n v="712700"/>
    <m/>
    <m/>
  </r>
  <r>
    <x v="24"/>
    <s v="018-0013649-9"/>
    <x v="0"/>
    <s v="BS-0000859-2018"/>
    <n v="10500000"/>
    <n v="1500000"/>
    <n v="7"/>
    <x v="4"/>
    <n v="1239"/>
    <n v="2018"/>
    <s v="MAPRE"/>
    <m/>
    <s v="Adq. plantas de café raíz desnuda"/>
    <n v="214000"/>
    <n v="1498000"/>
    <n v="524300"/>
    <n v="973700"/>
    <n v="4988900"/>
    <n v="712700"/>
    <m/>
    <m/>
  </r>
  <r>
    <x v="24"/>
    <s v="018-0013649-9"/>
    <x v="0"/>
    <s v="BS-0000859-2018"/>
    <n v="10500000"/>
    <n v="1500000"/>
    <n v="7"/>
    <x v="4"/>
    <n v="66"/>
    <n v="2019"/>
    <s v="MEDIO AMBIENTE"/>
    <m/>
    <s v="Adq. plantas de café raíz desnuda"/>
    <n v="17000"/>
    <n v="119000"/>
    <n v="41650"/>
    <n v="77350"/>
    <n v="4988900"/>
    <n v="712700"/>
    <m/>
    <m/>
  </r>
  <r>
    <x v="24"/>
    <s v="018-0013649-9"/>
    <x v="0"/>
    <s v="BS-0000859-2018"/>
    <n v="10500000"/>
    <n v="1500000"/>
    <n v="7"/>
    <x v="4"/>
    <n v="3028"/>
    <n v="2019"/>
    <s v="MEDIO AMBIENTE"/>
    <m/>
    <s v="Adq. plantas de café raíz desnuda"/>
    <n v="290800"/>
    <n v="2035600"/>
    <n v="712460"/>
    <n v="1323140"/>
    <n v="4988900"/>
    <n v="712700"/>
    <m/>
    <m/>
  </r>
  <r>
    <x v="24"/>
    <s v="018-0013649-9"/>
    <x v="0"/>
    <s v="BS-0000859-2018"/>
    <n v="10500000"/>
    <n v="1500000"/>
    <n v="7"/>
    <x v="4"/>
    <m/>
    <m/>
    <m/>
    <m/>
    <s v="Adq. plantas de café raíz desnuda"/>
    <n v="265500"/>
    <n v="265500"/>
    <n v="92925"/>
    <n v="172575"/>
    <n v="4988900"/>
    <n v="712700"/>
    <m/>
    <s v="PROBABLEMENTE SEA EL LIBR. 1889 DE MED. AMB. 2019. ERROR EN LAS PLANTAS O MONTO FACTURADO"/>
  </r>
  <r>
    <x v="25"/>
    <s v="017-0009624-9"/>
    <x v="0"/>
    <s v="BS-0000785-2018"/>
    <n v="9200000"/>
    <n v="800000"/>
    <n v="11.5"/>
    <x v="0"/>
    <s v="20866863"/>
    <n v="2018"/>
    <s v="Cheques"/>
    <s v="N/A"/>
    <s v="Avance 20%"/>
    <s v="N/A"/>
    <n v="1840000"/>
    <n v="0"/>
    <n v="1840000"/>
    <n v="0"/>
    <n v="0"/>
    <s v="Completo"/>
    <m/>
  </r>
  <r>
    <x v="25"/>
    <s v="017-0009624-9"/>
    <x v="0"/>
    <s v="BS-0000785-2018"/>
    <n v="9200000"/>
    <n v="800000"/>
    <n v="11.5"/>
    <x v="0"/>
    <n v="474"/>
    <n v="2018"/>
    <s v="MAPRE"/>
    <s v="N/A"/>
    <s v="Avance 15%"/>
    <s v="N/A"/>
    <n v="1380000"/>
    <n v="0"/>
    <n v="1380000"/>
    <n v="0"/>
    <n v="0"/>
    <s v="Completo"/>
    <m/>
  </r>
  <r>
    <x v="25"/>
    <s v="017-0009624-9"/>
    <x v="0"/>
    <s v="BS-0000785-2018"/>
    <n v="9200000"/>
    <n v="800000"/>
    <n v="11.5"/>
    <x v="0"/>
    <n v="1619"/>
    <n v="2018"/>
    <s v="MAPRE"/>
    <m/>
    <s v="Adq. plantas de café en fundas"/>
    <n v="592265"/>
    <n v="8587842.5"/>
    <n v="3005744.88"/>
    <n v="5582097.6200000001"/>
    <n v="0"/>
    <n v="0"/>
    <s v="Completo"/>
    <m/>
  </r>
  <r>
    <x v="25"/>
    <s v="017-0009624-9"/>
    <x v="0"/>
    <s v="BS-0000785-2018"/>
    <n v="9200000"/>
    <n v="800000"/>
    <n v="11.5"/>
    <x v="0"/>
    <n v="1060"/>
    <n v="2019"/>
    <s v="MEDIO AMBIENTE"/>
    <m/>
    <s v="Adq. plantas de café en fundas"/>
    <n v="66964"/>
    <n v="970978"/>
    <n v="0"/>
    <n v="970978"/>
    <n v="0"/>
    <n v="0"/>
    <s v="Completo"/>
    <m/>
  </r>
  <r>
    <x v="25"/>
    <s v="017-0009624-9"/>
    <x v="0"/>
    <s v="BS-0000785-2018"/>
    <n v="9200000"/>
    <n v="800000"/>
    <n v="11.5"/>
    <x v="0"/>
    <n v="2275"/>
    <n v="2019"/>
    <s v="MEDIO AMBIENTE"/>
    <m/>
    <s v="Adq. plantas de café en fundas"/>
    <n v="35771"/>
    <n v="518679.5"/>
    <n v="0"/>
    <n v="518679.5"/>
    <n v="0"/>
    <n v="0"/>
    <s v="Completo"/>
    <m/>
  </r>
  <r>
    <x v="25"/>
    <s v="017-0009624-9"/>
    <x v="0"/>
    <s v="BS-0000785-2018"/>
    <n v="9200000"/>
    <n v="800000"/>
    <n v="11.5"/>
    <x v="0"/>
    <s v="76; 656"/>
    <n v="2019"/>
    <s v="MEDIO AMBIENTE"/>
    <m/>
    <s v="Adq. plantas de café en fundas"/>
    <n v="105000"/>
    <n v="1627500"/>
    <n v="214255.12"/>
    <n v="1413244.88"/>
    <n v="0"/>
    <n v="0"/>
    <s v="Completo"/>
    <m/>
  </r>
  <r>
    <x v="26"/>
    <s v="402-2306272-6"/>
    <x v="0"/>
    <s v="BS-0000876-2018"/>
    <n v="6900000"/>
    <n v="600000"/>
    <n v="11.5"/>
    <x v="0"/>
    <s v="20863150"/>
    <n v="2018"/>
    <s v="Cheques"/>
    <s v="N/A"/>
    <s v="Avance 20%"/>
    <s v="N/A"/>
    <n v="1380000"/>
    <n v="0"/>
    <n v="1380000"/>
    <n v="0"/>
    <n v="0"/>
    <s v="Completo"/>
    <m/>
  </r>
  <r>
    <x v="26"/>
    <s v="402-2306272-6"/>
    <x v="0"/>
    <s v="BS-0000876-2018"/>
    <n v="6900000"/>
    <n v="600000"/>
    <n v="11.5"/>
    <x v="0"/>
    <n v="1088"/>
    <n v="2018"/>
    <s v="MAPRE"/>
    <s v="N/A"/>
    <s v="Avance 15%"/>
    <s v="N/A"/>
    <n v="1035000"/>
    <n v="0"/>
    <n v="1035000"/>
    <n v="0"/>
    <n v="0"/>
    <s v="Completo"/>
    <m/>
  </r>
  <r>
    <x v="26"/>
    <s v="402-2306272-6"/>
    <x v="0"/>
    <s v="BS-0000876-2018"/>
    <n v="6900000"/>
    <n v="600000"/>
    <n v="11.5"/>
    <x v="0"/>
    <n v="1437"/>
    <n v="2018"/>
    <s v="MAPRE"/>
    <m/>
    <s v="Adq. plantas de café en fundas"/>
    <n v="30000"/>
    <n v="390000"/>
    <n v="136500"/>
    <n v="253500"/>
    <n v="0"/>
    <n v="0"/>
    <s v="Completo"/>
    <m/>
  </r>
  <r>
    <x v="26"/>
    <s v="402-2306272-6"/>
    <x v="0"/>
    <s v="BS-0000876-2018"/>
    <n v="6900000"/>
    <n v="600000"/>
    <n v="11.5"/>
    <x v="0"/>
    <n v="430"/>
    <n v="2019"/>
    <s v="MEDIO AMBIENTE"/>
    <m/>
    <s v="Adq. plantas de café en fundas"/>
    <n v="225000"/>
    <n v="2925000"/>
    <n v="1023750"/>
    <n v="1901250"/>
    <n v="0"/>
    <n v="0"/>
    <s v="Completo"/>
    <m/>
  </r>
  <r>
    <x v="26"/>
    <s v="402-2306272-6"/>
    <x v="0"/>
    <s v="BS-0000876-2018"/>
    <n v="6900000"/>
    <n v="600000"/>
    <n v="11.5"/>
    <x v="0"/>
    <n v="908"/>
    <n v="2019"/>
    <s v="MEDIO AMBIENTE"/>
    <m/>
    <s v="Adq. plantas de café en fundas"/>
    <n v="345000"/>
    <n v="4830000"/>
    <n v="1254750"/>
    <n v="3575250"/>
    <n v="0"/>
    <n v="0"/>
    <s v="Completo"/>
    <m/>
  </r>
  <r>
    <x v="27"/>
    <s v="002-0033508-1"/>
    <x v="0"/>
    <s v="BS-0000790-2018"/>
    <n v="11500000"/>
    <n v="1000000"/>
    <n v="11.5"/>
    <x v="0"/>
    <s v="20866858"/>
    <n v="2018"/>
    <s v="Cheques"/>
    <s v="N/A"/>
    <s v="Avance 20%"/>
    <s v="N/A"/>
    <n v="2300000"/>
    <n v="0"/>
    <n v="2300000"/>
    <n v="0"/>
    <n v="0"/>
    <s v="Completo"/>
    <m/>
  </r>
  <r>
    <x v="27"/>
    <s v="002-0033508-1"/>
    <x v="0"/>
    <s v="BS-0000790-2018"/>
    <n v="11500000"/>
    <n v="1000000"/>
    <n v="11.5"/>
    <x v="0"/>
    <n v="726"/>
    <n v="2018"/>
    <s v="MAPRE"/>
    <s v="N/A"/>
    <s v="Avance 15%"/>
    <s v="N/A"/>
    <n v="1725000"/>
    <n v="0"/>
    <n v="1725000"/>
    <n v="0"/>
    <n v="0"/>
    <s v="Completo"/>
    <m/>
  </r>
  <r>
    <x v="27"/>
    <s v="002-0033508-1"/>
    <x v="0"/>
    <s v="BS-0000790-2018"/>
    <n v="11500000"/>
    <n v="1000000"/>
    <n v="11.5"/>
    <x v="0"/>
    <n v="1764"/>
    <n v="2018"/>
    <s v="MAPRE"/>
    <m/>
    <s v="Adq. plantas de café en fundas"/>
    <n v="81000"/>
    <n v="1336500"/>
    <n v="467775"/>
    <n v="868725"/>
    <n v="0"/>
    <n v="0"/>
    <s v="Completo"/>
    <m/>
  </r>
  <r>
    <x v="27"/>
    <s v="002-0033508-1"/>
    <x v="0"/>
    <s v="BS-0000790-2018"/>
    <n v="11500000"/>
    <n v="1000000"/>
    <n v="11.5"/>
    <x v="0"/>
    <n v="1453"/>
    <n v="2019"/>
    <s v="MEDIO AMBIENTE"/>
    <m/>
    <s v="Adq. plantas de café en fundas"/>
    <n v="423400"/>
    <n v="6986100"/>
    <n v="2445135"/>
    <n v="4540965"/>
    <n v="0"/>
    <n v="0"/>
    <s v="Completo"/>
    <m/>
  </r>
  <r>
    <x v="27"/>
    <s v="002-0033508-1"/>
    <x v="0"/>
    <s v="BS-0000790-2018"/>
    <n v="11500000"/>
    <n v="1000000"/>
    <n v="11.5"/>
    <x v="0"/>
    <n v="1881"/>
    <n v="2019"/>
    <s v="MEDIO AMBIENTE"/>
    <m/>
    <s v="Adq. plantas de café en fundas"/>
    <n v="188000"/>
    <n v="3102000"/>
    <n v="1085700"/>
    <n v="2016300"/>
    <n v="0"/>
    <n v="0"/>
    <s v="Completo"/>
    <m/>
  </r>
  <r>
    <x v="27"/>
    <s v="002-0033508-1"/>
    <x v="0"/>
    <s v="BS-0000790-2018"/>
    <n v="11500000"/>
    <n v="1000000"/>
    <n v="11.5"/>
    <x v="0"/>
    <n v="2901"/>
    <n v="2019"/>
    <s v="MEDIO AMBIENTE"/>
    <m/>
    <s v="Adq. plantas de café en fundas"/>
    <n v="59100"/>
    <n v="975150"/>
    <n v="0"/>
    <n v="975150"/>
    <n v="0"/>
    <n v="0"/>
    <s v="Completo"/>
    <m/>
  </r>
  <r>
    <x v="27"/>
    <s v="002-0033508-1"/>
    <x v="0"/>
    <s v="BS-0000790-2018"/>
    <n v="11500000"/>
    <n v="1000000"/>
    <n v="11.5"/>
    <x v="0"/>
    <s v="2511; 2651"/>
    <n v="2019"/>
    <s v="MEDIO AMBIENTE"/>
    <m/>
    <s v="Adq. plantas de café en fundas"/>
    <n v="248500"/>
    <n v="4100250"/>
    <n v="26390"/>
    <n v="4073860"/>
    <n v="0"/>
    <n v="0"/>
    <s v="Completo"/>
    <m/>
  </r>
  <r>
    <x v="28"/>
    <m/>
    <x v="0"/>
    <s v="BS-0000805-2018"/>
    <n v="6900000"/>
    <n v="600000"/>
    <n v="11.5"/>
    <x v="0"/>
    <s v="20866882"/>
    <n v="2018"/>
    <s v="Cheques"/>
    <s v="N/A"/>
    <s v="Avance 20%"/>
    <s v="N/A"/>
    <n v="1380000"/>
    <n v="0"/>
    <n v="1380000"/>
    <n v="2619401"/>
    <n v="227774"/>
    <m/>
    <m/>
  </r>
  <r>
    <x v="28"/>
    <m/>
    <x v="0"/>
    <s v="BS-0000805-2018"/>
    <n v="6900000"/>
    <n v="600000"/>
    <n v="11.5"/>
    <x v="0"/>
    <n v="1763"/>
    <n v="2018"/>
    <s v="MAPRE"/>
    <s v="N/A"/>
    <s v="Avance 15%"/>
    <s v="N/A"/>
    <n v="1035000"/>
    <n v="0"/>
    <n v="1035000"/>
    <n v="2619401"/>
    <n v="227774"/>
    <m/>
    <m/>
  </r>
  <r>
    <x v="28"/>
    <m/>
    <x v="0"/>
    <s v="BS-0000805-2018"/>
    <n v="6900000"/>
    <n v="600000"/>
    <n v="11.5"/>
    <x v="0"/>
    <n v="674"/>
    <n v="2019"/>
    <s v="MEDIO AMBIENTE"/>
    <m/>
    <s v="Adq. plantas de café en fundas"/>
    <n v="107076"/>
    <n v="1873830"/>
    <n v="655840.5"/>
    <n v="1217989.5"/>
    <n v="2619401"/>
    <n v="227774"/>
    <m/>
    <m/>
  </r>
  <r>
    <x v="28"/>
    <m/>
    <x v="0"/>
    <s v="BS-0000805-2018"/>
    <n v="6900000"/>
    <n v="600000"/>
    <n v="11.5"/>
    <x v="0"/>
    <n v="2714"/>
    <n v="2019"/>
    <s v="MEDIO AMBIENTE"/>
    <m/>
    <s v="Adq. plantas de café en fundas"/>
    <n v="99950"/>
    <n v="1749125"/>
    <n v="612193.75"/>
    <n v="1136931.25"/>
    <n v="2619401"/>
    <n v="227774"/>
    <m/>
    <m/>
  </r>
  <r>
    <x v="28"/>
    <m/>
    <x v="0"/>
    <s v="BS-0000805-2018"/>
    <n v="6900000"/>
    <n v="600000"/>
    <n v="11.5"/>
    <x v="0"/>
    <n v="2883"/>
    <n v="2019"/>
    <s v="MEDIO AMBIENTE"/>
    <m/>
    <s v="Adq. plantas de café en fundas"/>
    <n v="165200"/>
    <n v="2891000"/>
    <n v="1011849.9999999999"/>
    <n v="1879150"/>
    <n v="2619401"/>
    <n v="227774"/>
    <m/>
    <m/>
  </r>
  <r>
    <x v="29"/>
    <m/>
    <x v="0"/>
    <s v="BS-0000794-2018"/>
    <n v="5750000"/>
    <n v="500000"/>
    <n v="11.5"/>
    <x v="0"/>
    <s v="20863147"/>
    <n v="2018"/>
    <s v="Cheques"/>
    <s v="N/A"/>
    <s v="Avance 20%"/>
    <s v="N/A"/>
    <n v="1150000"/>
    <n v="0"/>
    <n v="1150000"/>
    <n v="0"/>
    <n v="0"/>
    <s v="Completo"/>
    <m/>
  </r>
  <r>
    <x v="29"/>
    <m/>
    <x v="0"/>
    <s v="BS-0000794-2018"/>
    <n v="5750000"/>
    <n v="500000"/>
    <n v="11.5"/>
    <x v="0"/>
    <n v="1450"/>
    <n v="2019"/>
    <s v="MEDIO AMBIENTE"/>
    <m/>
    <s v="Adq. plantas de café en fundas"/>
    <n v="500000"/>
    <n v="7750000"/>
    <n v="1150000"/>
    <n v="6600000"/>
    <n v="0"/>
    <n v="0"/>
    <s v="Completo"/>
    <m/>
  </r>
  <r>
    <x v="30"/>
    <m/>
    <x v="0"/>
    <s v="BS-0000879-2018"/>
    <n v="8625000"/>
    <n v="750000"/>
    <n v="11.5"/>
    <x v="0"/>
    <s v="20863149"/>
    <n v="2018"/>
    <s v="Cheques"/>
    <s v="N/A"/>
    <s v="Avance 20%"/>
    <s v="N/A"/>
    <n v="1725000"/>
    <n v="0"/>
    <n v="1725000"/>
    <n v="3619993"/>
    <n v="314782"/>
    <m/>
    <m/>
  </r>
  <r>
    <x v="30"/>
    <m/>
    <x v="0"/>
    <s v="BS-0000879-2018"/>
    <n v="8625000"/>
    <n v="750000"/>
    <n v="11.5"/>
    <x v="0"/>
    <n v="1212"/>
    <n v="2018"/>
    <s v="MAPRE"/>
    <s v="N/A"/>
    <s v="Avance 15%"/>
    <s v="N/A"/>
    <n v="1293750"/>
    <n v="0"/>
    <n v="1293750"/>
    <n v="3619993"/>
    <n v="314782"/>
    <m/>
    <m/>
  </r>
  <r>
    <x v="30"/>
    <m/>
    <x v="0"/>
    <s v="BS-0000879-2018"/>
    <n v="8625000"/>
    <n v="750000"/>
    <n v="11.5"/>
    <x v="0"/>
    <n v="1951"/>
    <n v="2018"/>
    <s v="MAPRE"/>
    <m/>
    <s v="Adq. plantas de café en fundas"/>
    <n v="343661"/>
    <n v="5326745.5"/>
    <n v="1864360.9249999998"/>
    <n v="3462384.5750000002"/>
    <n v="3619993"/>
    <n v="314782"/>
    <m/>
    <m/>
  </r>
  <r>
    <x v="30"/>
    <m/>
    <x v="0"/>
    <s v="BS-0000879-2018"/>
    <n v="8625000"/>
    <n v="750000"/>
    <n v="11.5"/>
    <x v="0"/>
    <n v="2452"/>
    <n v="2019"/>
    <s v="MEDIO AMBIENTE"/>
    <m/>
    <s v="Adq. plantas de café en fundas"/>
    <n v="91557"/>
    <n v="1419133.5"/>
    <n v="496696.72499999998"/>
    <n v="922436.77500000002"/>
    <n v="3619993"/>
    <n v="314782"/>
    <m/>
    <m/>
  </r>
  <r>
    <x v="31"/>
    <m/>
    <x v="0"/>
    <s v="BS-0000889-2018"/>
    <n v="6900000"/>
    <n v="600000"/>
    <n v="11.5"/>
    <x v="0"/>
    <s v="20863148"/>
    <n v="2018"/>
    <s v="Cheques"/>
    <s v="N/A"/>
    <s v="Avance 20%"/>
    <s v="N/A"/>
    <n v="1380000"/>
    <n v="0"/>
    <n v="1380000"/>
    <n v="5750"/>
    <n v="500"/>
    <m/>
    <m/>
  </r>
  <r>
    <x v="31"/>
    <m/>
    <x v="0"/>
    <s v="BS-0000889-2018"/>
    <n v="6900000"/>
    <n v="600000"/>
    <n v="11.5"/>
    <x v="0"/>
    <n v="675"/>
    <n v="2018"/>
    <s v="MAPRE"/>
    <s v="N/A"/>
    <s v="Avance 15%"/>
    <s v="N/A"/>
    <n v="1035000"/>
    <n v="0"/>
    <n v="1035000"/>
    <n v="5750"/>
    <n v="500"/>
    <m/>
    <m/>
  </r>
  <r>
    <x v="31"/>
    <m/>
    <x v="0"/>
    <s v="BS-0000889-2018"/>
    <n v="6900000"/>
    <n v="600000"/>
    <n v="11.5"/>
    <x v="0"/>
    <n v="1436"/>
    <n v="2018"/>
    <s v="MAPRE"/>
    <m/>
    <s v="Adq. plantas de café en fundas"/>
    <n v="347998"/>
    <n v="4871972"/>
    <n v="1705190.2"/>
    <n v="3166781.8"/>
    <n v="5750"/>
    <n v="500"/>
    <m/>
    <m/>
  </r>
  <r>
    <x v="31"/>
    <m/>
    <x v="0"/>
    <s v="BS-0000889-2018"/>
    <n v="6900000"/>
    <n v="600000"/>
    <n v="11.5"/>
    <x v="0"/>
    <n v="1625"/>
    <n v="2018"/>
    <s v="MAPRE"/>
    <m/>
    <s v="Adq. plantas de café en fundas"/>
    <n v="50630"/>
    <n v="708820"/>
    <n v="248087"/>
    <n v="460733"/>
    <n v="5750"/>
    <n v="500"/>
    <m/>
    <m/>
  </r>
  <r>
    <x v="31"/>
    <m/>
    <x v="0"/>
    <s v="BS-0000889-2018"/>
    <n v="6900000"/>
    <n v="600000"/>
    <n v="11.5"/>
    <x v="0"/>
    <n v="1880"/>
    <n v="2019"/>
    <s v="MEDIO AMBIENTE"/>
    <m/>
    <s v="Adq. plantas de café en fundas"/>
    <n v="57680"/>
    <n v="807520"/>
    <n v="282632"/>
    <n v="524888"/>
    <n v="5750"/>
    <n v="500"/>
    <m/>
    <m/>
  </r>
  <r>
    <x v="31"/>
    <m/>
    <x v="0"/>
    <s v="BS-0000889-2018"/>
    <n v="6900000"/>
    <n v="600000"/>
    <n v="11.5"/>
    <x v="0"/>
    <n v="2650"/>
    <n v="2019"/>
    <s v="MEDIO AMBIENTE"/>
    <m/>
    <s v="Adq. plantas de café en fundas"/>
    <n v="143192"/>
    <n v="2004688"/>
    <n v="179090.8"/>
    <n v="1825597.2"/>
    <n v="5750"/>
    <n v="500"/>
    <m/>
    <m/>
  </r>
  <r>
    <x v="32"/>
    <m/>
    <x v="0"/>
    <s v="BS-0000852-2018"/>
    <n v="11500000"/>
    <n v="1000000"/>
    <n v="11.5"/>
    <x v="0"/>
    <s v="20866867"/>
    <n v="2018"/>
    <s v="Cheques"/>
    <s v="N/A"/>
    <s v="Avance 20%"/>
    <s v="N/A"/>
    <n v="2300000"/>
    <n v="0"/>
    <n v="2300000"/>
    <n v="4674750"/>
    <n v="406500"/>
    <m/>
    <m/>
  </r>
  <r>
    <x v="32"/>
    <m/>
    <x v="0"/>
    <s v="BS-0000852-2018"/>
    <n v="11500000"/>
    <n v="1000000"/>
    <n v="11.5"/>
    <x v="0"/>
    <n v="561"/>
    <n v="2018"/>
    <s v="MAPRE"/>
    <s v="N/A"/>
    <s v="Avance 15%"/>
    <s v="N/A"/>
    <n v="1725000"/>
    <n v="0"/>
    <n v="1725000"/>
    <n v="4674750"/>
    <n v="406500"/>
    <m/>
    <m/>
  </r>
  <r>
    <x v="32"/>
    <m/>
    <x v="0"/>
    <s v="BS-0000852-2018"/>
    <n v="11500000"/>
    <n v="1000000"/>
    <n v="11.5"/>
    <x v="0"/>
    <n v="1244"/>
    <n v="2018"/>
    <s v="MAPRE"/>
    <m/>
    <s v="Adq. plantas de café en fundas"/>
    <n v="233000"/>
    <n v="4077500"/>
    <n v="1427125"/>
    <n v="2650375"/>
    <n v="4674750"/>
    <n v="406500"/>
    <m/>
    <m/>
  </r>
  <r>
    <x v="32"/>
    <m/>
    <x v="0"/>
    <s v="BS-0000852-2018"/>
    <n v="11500000"/>
    <n v="1000000"/>
    <n v="11.5"/>
    <x v="0"/>
    <n v="1602"/>
    <n v="2018"/>
    <s v="MAPRE"/>
    <m/>
    <s v="Adq. plantas de café en fundas"/>
    <n v="51000"/>
    <n v="892500"/>
    <n v="312375"/>
    <n v="580125"/>
    <n v="4674750"/>
    <n v="406500"/>
    <m/>
    <m/>
  </r>
  <r>
    <x v="32"/>
    <m/>
    <x v="0"/>
    <s v="BS-0000852-2018"/>
    <n v="11500000"/>
    <n v="1000000"/>
    <n v="11.5"/>
    <x v="0"/>
    <n v="1118"/>
    <n v="2019"/>
    <s v="MEDIO AMBIENTE"/>
    <m/>
    <s v="Adq. plantas de café en fundas"/>
    <n v="54500"/>
    <n v="953750"/>
    <n v="333812.5"/>
    <n v="619937.5"/>
    <n v="4674750"/>
    <n v="406500"/>
    <m/>
    <m/>
  </r>
  <r>
    <x v="32"/>
    <m/>
    <x v="0"/>
    <s v="BS-0000852-2018"/>
    <n v="11500000"/>
    <n v="1000000"/>
    <n v="11.5"/>
    <x v="0"/>
    <n v="1883"/>
    <n v="2019"/>
    <s v="MEDIO AMBIENTE"/>
    <m/>
    <s v="Adq. plantas de café en fundas"/>
    <n v="100000"/>
    <n v="1750000"/>
    <n v="612500"/>
    <n v="1137500"/>
    <n v="4674750"/>
    <n v="406500"/>
    <m/>
    <m/>
  </r>
  <r>
    <x v="32"/>
    <m/>
    <x v="0"/>
    <s v="BS-0000852-2018"/>
    <n v="11500000"/>
    <n v="1000000"/>
    <n v="11.5"/>
    <x v="0"/>
    <n v="1891"/>
    <n v="2019"/>
    <s v="MEDIO AMBIENTE"/>
    <m/>
    <s v="Adq. plantas de café en fundas"/>
    <n v="53000"/>
    <n v="927500"/>
    <n v="324625"/>
    <n v="602875"/>
    <n v="4674750"/>
    <n v="406500"/>
    <m/>
    <m/>
  </r>
  <r>
    <x v="32"/>
    <m/>
    <x v="0"/>
    <s v="BS-0000852-2018"/>
    <n v="11500000"/>
    <n v="1000000"/>
    <n v="11.5"/>
    <x v="0"/>
    <n v="2519"/>
    <n v="2019"/>
    <s v="MEDIO AMBIENTE"/>
    <m/>
    <s v="Adq. plantas de café en fundas"/>
    <n v="15000"/>
    <n v="262500"/>
    <n v="91875"/>
    <n v="170625"/>
    <n v="4674750"/>
    <n v="406500"/>
    <m/>
    <m/>
  </r>
  <r>
    <x v="32"/>
    <m/>
    <x v="0"/>
    <s v="BS-0000852-2018"/>
    <n v="11500000"/>
    <n v="1000000"/>
    <n v="11.5"/>
    <x v="0"/>
    <n v="2867"/>
    <n v="2019"/>
    <s v="MEDIO AMBIENTE"/>
    <m/>
    <s v="Adq. plantas de café en fundas"/>
    <n v="87000"/>
    <n v="1522500"/>
    <n v="532875"/>
    <n v="989625"/>
    <n v="4674750"/>
    <n v="406500"/>
    <m/>
    <m/>
  </r>
  <r>
    <x v="33"/>
    <s v="018-0054720-8"/>
    <x v="0"/>
    <s v="BS-0000858-2018"/>
    <n v="2300000"/>
    <n v="200000"/>
    <n v="11.5"/>
    <x v="0"/>
    <s v="20866872"/>
    <n v="2018"/>
    <s v="Cheques"/>
    <s v="N/A"/>
    <s v="Avance 20%"/>
    <s v="N/A"/>
    <n v="460000"/>
    <n v="0"/>
    <n v="460000"/>
    <n v="0"/>
    <n v="0"/>
    <s v="Completo"/>
    <m/>
  </r>
  <r>
    <x v="33"/>
    <s v="018-0054720-8"/>
    <x v="0"/>
    <s v="BS-0000858-2018"/>
    <n v="2300000"/>
    <n v="200000"/>
    <n v="11.5"/>
    <x v="0"/>
    <n v="628"/>
    <n v="2018"/>
    <s v="MAPRE"/>
    <s v="N/A"/>
    <s v="Avance 15%"/>
    <s v="N/A"/>
    <n v="345000"/>
    <n v="0"/>
    <n v="345000"/>
    <n v="0"/>
    <n v="0"/>
    <s v="Completo"/>
    <m/>
  </r>
  <r>
    <x v="33"/>
    <s v="018-0054720-8"/>
    <x v="0"/>
    <s v="BS-0000858-2018"/>
    <n v="2300000"/>
    <n v="200000"/>
    <n v="11.5"/>
    <x v="0"/>
    <n v="915"/>
    <n v="2018"/>
    <s v="MAPRE"/>
    <m/>
    <s v="Adq. plantas de café en fundas"/>
    <n v="100500"/>
    <n v="1155750"/>
    <n v="404512.5"/>
    <n v="751237.5"/>
    <n v="0"/>
    <n v="0"/>
    <s v="Completo"/>
    <m/>
  </r>
  <r>
    <x v="33"/>
    <s v="018-0054720-8"/>
    <x v="0"/>
    <s v="BS-0000858-2018"/>
    <n v="2300000"/>
    <n v="200000"/>
    <n v="11.5"/>
    <x v="0"/>
    <n v="1050"/>
    <n v="2018"/>
    <s v="MAPRE"/>
    <m/>
    <s v="Adq. plantas de café en fundas"/>
    <n v="15400"/>
    <n v="177099.99999999994"/>
    <n v="61984.999999999978"/>
    <n v="115114.99999999997"/>
    <n v="0"/>
    <n v="0"/>
    <s v="Completo"/>
    <m/>
  </r>
  <r>
    <x v="33"/>
    <s v="018-0054720-8"/>
    <x v="0"/>
    <s v="BS-0000858-2018"/>
    <n v="2300000"/>
    <n v="200000"/>
    <n v="11.5"/>
    <x v="0"/>
    <n v="390"/>
    <n v="2019"/>
    <s v="MEDIO AMBIENTE"/>
    <m/>
    <s v="Adq. plantas de café en fundas"/>
    <n v="32000"/>
    <n v="464000.00000000006"/>
    <n v="162400"/>
    <n v="301600.00000000006"/>
    <n v="0"/>
    <n v="0"/>
    <s v="Completo"/>
    <m/>
  </r>
  <r>
    <x v="33"/>
    <s v="018-0054720-8"/>
    <x v="0"/>
    <s v="BS-0000858-2018"/>
    <n v="2300000"/>
    <n v="200000"/>
    <n v="11.5"/>
    <x v="0"/>
    <n v="650"/>
    <n v="2019"/>
    <s v="MEDIO AMBIENTE"/>
    <m/>
    <s v="Adq. plantas de café en fundas"/>
    <n v="21220"/>
    <n v="307689.99999999994"/>
    <n v="107691.49999999997"/>
    <n v="199998.49999999997"/>
    <n v="0"/>
    <n v="0"/>
    <s v="Completo"/>
    <m/>
  </r>
  <r>
    <x v="33"/>
    <s v="018-0054720-8"/>
    <x v="0"/>
    <s v="BS-0000858-2018"/>
    <n v="2300000"/>
    <n v="200000"/>
    <n v="11.5"/>
    <x v="0"/>
    <n v="1451"/>
    <n v="2019"/>
    <s v="MEDIO AMBIENTE"/>
    <m/>
    <s v="Adq. plantas de café en fundas"/>
    <n v="30880"/>
    <n v="447760"/>
    <n v="0"/>
    <n v="447760"/>
    <n v="0"/>
    <n v="0"/>
    <s v="Completo"/>
    <m/>
  </r>
  <r>
    <x v="33"/>
    <s v="018-0054720-8"/>
    <x v="0"/>
    <s v="BS-0000858-2018"/>
    <n v="2300000"/>
    <n v="200000"/>
    <n v="11.5"/>
    <x v="0"/>
    <m/>
    <m/>
    <m/>
    <m/>
    <s v="Adq. plantas de café en fundas"/>
    <m/>
    <n v="855500"/>
    <n v="68411"/>
    <n v="787089"/>
    <n v="0"/>
    <n v="0"/>
    <s v="Completo"/>
    <s v="EN EL SEGUIMIENTO DE VIVERISTAS ESTABA ESTA FACTURA QUE NO ESTÁ ATADA A NINGUNA CANTIDAD DE PLANTAS Y NO APARECE EN LA EJECUCIÓN, PERO ESA RETENCION COMPLETA LOS AVANCES."/>
  </r>
  <r>
    <x v="34"/>
    <m/>
    <x v="0"/>
    <s v="BS-0000844-2018"/>
    <n v="11500000"/>
    <n v="1000000"/>
    <n v="11.5"/>
    <x v="0"/>
    <s v="20866866"/>
    <n v="2018"/>
    <s v="Cheques"/>
    <s v="N/A"/>
    <s v="Avance 20%"/>
    <s v="N/A"/>
    <n v="2300000"/>
    <n v="0"/>
    <n v="2300000"/>
    <n v="2332384"/>
    <n v="202816"/>
    <m/>
    <m/>
  </r>
  <r>
    <x v="34"/>
    <m/>
    <x v="0"/>
    <s v="BS-0000844-2018"/>
    <n v="11500000"/>
    <n v="1000000"/>
    <n v="11.5"/>
    <x v="0"/>
    <n v="673"/>
    <n v="2018"/>
    <s v="MAPRE"/>
    <s v="N/A"/>
    <s v="Avance 15%"/>
    <s v="N/A"/>
    <n v="1725000"/>
    <n v="0"/>
    <n v="1725000"/>
    <n v="2332384"/>
    <n v="202816"/>
    <m/>
    <m/>
  </r>
  <r>
    <x v="34"/>
    <m/>
    <x v="0"/>
    <s v="BS-0000844-2018"/>
    <n v="11500000"/>
    <n v="1000000"/>
    <n v="11.5"/>
    <x v="0"/>
    <n v="1420"/>
    <n v="2018"/>
    <s v="MAPRE"/>
    <m/>
    <s v="Adq. plantas de café en fundas"/>
    <n v="311212"/>
    <n v="5386210"/>
    <n v="1885173.5"/>
    <n v="3501036.5"/>
    <n v="2332384"/>
    <n v="202816"/>
    <m/>
    <m/>
  </r>
  <r>
    <x v="34"/>
    <m/>
    <x v="0"/>
    <s v="BS-0000844-2018"/>
    <n v="11500000"/>
    <n v="1000000"/>
    <n v="11.5"/>
    <x v="0"/>
    <n v="779"/>
    <n v="2019"/>
    <s v="MEDIO AMBIENTE"/>
    <m/>
    <s v="Adq. plantas de café en fundas"/>
    <n v="211032"/>
    <n v="3074796"/>
    <n v="1076178.5999999999"/>
    <n v="1998617.4000000001"/>
    <n v="2332384"/>
    <n v="202816"/>
    <m/>
    <m/>
  </r>
  <r>
    <x v="34"/>
    <m/>
    <x v="0"/>
    <s v="BS-0000844-2018"/>
    <n v="11500000"/>
    <n v="1000000"/>
    <n v="11.5"/>
    <x v="0"/>
    <n v="2897"/>
    <n v="2019"/>
    <s v="MEDIO AMBIENTE"/>
    <m/>
    <s v="Adq. plantas de café en fundas"/>
    <n v="205500"/>
    <n v="3042250"/>
    <n v="1063647.8999999999"/>
    <n v="1978602.1"/>
    <n v="2332384"/>
    <n v="202816"/>
    <m/>
    <m/>
  </r>
  <r>
    <x v="34"/>
    <m/>
    <x v="0"/>
    <s v="BS-0000844-2018"/>
    <n v="11500000"/>
    <n v="1000000"/>
    <n v="11.5"/>
    <x v="0"/>
    <n v="2902"/>
    <n v="2019"/>
    <s v="MEDIO AMBIENTE"/>
    <m/>
    <s v="Adq. plantas de café en fundas"/>
    <n v="69440"/>
    <n v="1050880"/>
    <n v="0"/>
    <n v="1050880"/>
    <n v="2332384"/>
    <n v="202816"/>
    <m/>
    <m/>
  </r>
  <r>
    <x v="35"/>
    <m/>
    <x v="0"/>
    <s v="BS-0000806-2018"/>
    <n v="5000000"/>
    <n v="500000"/>
    <n v="10"/>
    <x v="3"/>
    <s v="20866868"/>
    <n v="2018"/>
    <s v="Cheques"/>
    <s v="N/A"/>
    <s v="Avance 20%"/>
    <s v="N/A"/>
    <n v="1000000"/>
    <n v="0"/>
    <n v="10000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38600"/>
    <n v="386000"/>
    <n v="77200"/>
    <n v="3088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20000"/>
    <n v="200000"/>
    <n v="40000"/>
    <n v="1600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21000"/>
    <n v="210000"/>
    <n v="42000"/>
    <n v="168000"/>
    <n v="3116000"/>
    <n v="311600"/>
    <m/>
    <m/>
  </r>
  <r>
    <x v="35"/>
    <m/>
    <x v="0"/>
    <s v="BS-0000806-2018"/>
    <n v="5000000"/>
    <n v="500000"/>
    <n v="10"/>
    <x v="3"/>
    <n v="2882"/>
    <n v="2019"/>
    <s v="MEDIO AMBIENTE"/>
    <m/>
    <s v="Adq. plantas de café a raíz dirigida "/>
    <n v="60000"/>
    <n v="600000"/>
    <n v="120000"/>
    <n v="480000"/>
    <n v="3116000"/>
    <n v="311600"/>
    <m/>
    <m/>
  </r>
  <r>
    <x v="35"/>
    <m/>
    <x v="0"/>
    <s v="BS-0000806-2018"/>
    <n v="5000000"/>
    <n v="500000"/>
    <n v="10"/>
    <x v="3"/>
    <m/>
    <m/>
    <m/>
    <m/>
    <s v="Adq. plantas de café a raíz dirigida "/>
    <n v="48800"/>
    <n v="488000"/>
    <n v="97600"/>
    <n v="390400"/>
    <n v="3116000"/>
    <n v="311600"/>
    <m/>
    <s v="EN CxP"/>
  </r>
  <r>
    <x v="36"/>
    <s v="131-13508-2"/>
    <x v="0"/>
    <s v="BS-0000812-2018"/>
    <n v="23000000"/>
    <n v="2000000"/>
    <n v="11.5"/>
    <x v="0"/>
    <s v="20866869"/>
    <n v="2018"/>
    <s v="Cheques"/>
    <s v="N/A"/>
    <s v="Avance 20%"/>
    <s v="N/A"/>
    <n v="4600000"/>
    <n v="0"/>
    <n v="4600000"/>
    <n v="0"/>
    <n v="0"/>
    <s v="Completo"/>
    <m/>
  </r>
  <r>
    <x v="36"/>
    <s v="131-13508-2"/>
    <x v="0"/>
    <s v="BS-0000812-2018"/>
    <n v="23000000"/>
    <n v="2000000"/>
    <n v="11.5"/>
    <x v="0"/>
    <n v="1070"/>
    <n v="2018"/>
    <s v="MAPRE"/>
    <s v="N/A"/>
    <s v="Avance 15%"/>
    <s v="N/A"/>
    <n v="3450000"/>
    <n v="0"/>
    <n v="3450000"/>
    <n v="0"/>
    <n v="0"/>
    <s v="Completo"/>
    <m/>
  </r>
  <r>
    <x v="36"/>
    <s v="131-13508-2"/>
    <x v="0"/>
    <s v="BS-0000812-2018"/>
    <n v="23000000"/>
    <n v="2000000"/>
    <n v="11.5"/>
    <x v="0"/>
    <n v="1752"/>
    <n v="2018"/>
    <s v="MAPRE"/>
    <m/>
    <s v="Adq. plantas de café en fundas"/>
    <n v="237270"/>
    <n v="3440415"/>
    <n v="1204145.25"/>
    <n v="2236269.75"/>
    <n v="0"/>
    <n v="0"/>
    <s v="Completo"/>
    <m/>
  </r>
  <r>
    <x v="36"/>
    <s v="131-13508-2"/>
    <x v="0"/>
    <s v="BS-0000812-2018"/>
    <n v="23000000"/>
    <n v="2000000"/>
    <n v="11.5"/>
    <x v="0"/>
    <n v="428"/>
    <n v="2019"/>
    <s v="MEDIO AMBIENTE"/>
    <m/>
    <s v="Adq. plantas de café en fundas"/>
    <n v="332640"/>
    <n v="4823280"/>
    <n v="1688148"/>
    <n v="3135132"/>
    <n v="0"/>
    <n v="0"/>
    <s v="Completo"/>
    <m/>
  </r>
  <r>
    <x v="36"/>
    <s v="131-13508-2"/>
    <x v="0"/>
    <s v="BS-0000812-2018"/>
    <n v="23000000"/>
    <n v="2000000"/>
    <n v="11.5"/>
    <x v="0"/>
    <n v="1155"/>
    <n v="2019"/>
    <s v="MEDIO AMBIENTE"/>
    <m/>
    <s v="Adq. plantas de café en fundas"/>
    <n v="204870"/>
    <n v="2970615"/>
    <n v="1039715.2499999999"/>
    <n v="1930899.75"/>
    <n v="0"/>
    <n v="0"/>
    <s v="Completo"/>
    <m/>
  </r>
  <r>
    <x v="36"/>
    <s v="131-13508-2"/>
    <x v="0"/>
    <s v="BS-0000812-2018"/>
    <n v="23000000"/>
    <n v="2000000"/>
    <n v="11.5"/>
    <x v="0"/>
    <n v="1452"/>
    <n v="2019"/>
    <s v="MEDIO AMBIENTE"/>
    <m/>
    <s v="Adq. plantas de café en fundas"/>
    <n v="270800"/>
    <n v="3926600"/>
    <n v="1374310"/>
    <n v="2552290"/>
    <n v="0"/>
    <n v="0"/>
    <s v="Completo"/>
    <m/>
  </r>
  <r>
    <x v="36"/>
    <s v="131-13508-2"/>
    <x v="0"/>
    <s v="BS-0000812-2018"/>
    <n v="23000000"/>
    <n v="2000000"/>
    <n v="11.5"/>
    <x v="0"/>
    <n v="1872"/>
    <n v="2019"/>
    <s v="MEDIO AMBIENTE"/>
    <m/>
    <s v="Adq. plantas de café en fundas"/>
    <n v="297130"/>
    <n v="4308385"/>
    <n v="1507934.75"/>
    <n v="2800450.25"/>
    <n v="0"/>
    <n v="0"/>
    <s v="Completo"/>
    <m/>
  </r>
  <r>
    <x v="36"/>
    <s v="131-13508-2"/>
    <x v="0"/>
    <s v="BS-0000812-2018"/>
    <n v="23000000"/>
    <n v="2000000"/>
    <n v="11.5"/>
    <x v="0"/>
    <n v="2317"/>
    <n v="2019"/>
    <s v="MEDIO AMBIENTE"/>
    <m/>
    <s v="Adq. plantas de café en fundas"/>
    <n v="325260"/>
    <n v="4716270"/>
    <n v="1235746.75"/>
    <n v="3480523.25"/>
    <n v="0"/>
    <n v="0"/>
    <s v="Completo"/>
    <m/>
  </r>
  <r>
    <x v="36"/>
    <s v="131-13508-2"/>
    <x v="0"/>
    <s v="BS-0000812-2018"/>
    <n v="23000000"/>
    <n v="2000000"/>
    <n v="11.5"/>
    <x v="0"/>
    <n v="2474"/>
    <n v="2019"/>
    <s v="MEDIO AMBIENTE"/>
    <m/>
    <s v="Adq. plantas de café en fundas"/>
    <n v="332030"/>
    <n v="4814435"/>
    <n v="0"/>
    <n v="4814435"/>
    <n v="0"/>
    <n v="0"/>
    <s v="Completo"/>
    <m/>
  </r>
  <r>
    <x v="37"/>
    <m/>
    <x v="0"/>
    <s v="BS-0000936-2018"/>
    <n v="17250000"/>
    <n v="1500000"/>
    <n v="11.5"/>
    <x v="0"/>
    <s v="20866889"/>
    <n v="2018"/>
    <s v="Cheques"/>
    <s v="N/A"/>
    <s v="Avance 20%"/>
    <s v="N/A"/>
    <n v="3450000"/>
    <n v="0"/>
    <n v="3450000"/>
    <n v="9300970"/>
    <n v="808780"/>
    <m/>
    <m/>
  </r>
  <r>
    <x v="37"/>
    <m/>
    <x v="0"/>
    <s v="BS-0000936-2018"/>
    <n v="17250000"/>
    <n v="1500000"/>
    <n v="11.5"/>
    <x v="0"/>
    <n v="783"/>
    <n v="2018"/>
    <s v="MAPRE"/>
    <s v="N/A"/>
    <s v="Avance 15%"/>
    <s v="N/A"/>
    <n v="2587500"/>
    <n v="0"/>
    <n v="2587500"/>
    <n v="9300970"/>
    <n v="808780"/>
    <m/>
    <m/>
  </r>
  <r>
    <x v="37"/>
    <m/>
    <x v="0"/>
    <s v="BS-0000936-2018"/>
    <n v="17250000"/>
    <n v="1500000"/>
    <n v="11.5"/>
    <x v="0"/>
    <n v="422"/>
    <n v="2019"/>
    <s v="MEDIO AMBIENTE"/>
    <m/>
    <s v="Adq. plantas de café en fundas"/>
    <n v="283220"/>
    <n v="4673130"/>
    <n v="1635595.5"/>
    <n v="3037534.5"/>
    <n v="9300970"/>
    <n v="808780"/>
    <m/>
    <m/>
  </r>
  <r>
    <x v="37"/>
    <m/>
    <x v="0"/>
    <s v="BS-0000936-2018"/>
    <n v="17250000"/>
    <n v="1500000"/>
    <n v="11.5"/>
    <x v="0"/>
    <n v="2944"/>
    <n v="2019"/>
    <s v="MEDIO AMBIENTE"/>
    <m/>
    <s v="Adq. plantas de café en fundas"/>
    <n v="47000"/>
    <n v="775500"/>
    <n v="271425"/>
    <n v="504075"/>
    <n v="9300970"/>
    <n v="808780"/>
    <m/>
    <m/>
  </r>
  <r>
    <x v="37"/>
    <m/>
    <x v="0"/>
    <s v="BS-0000936-2018"/>
    <n v="17250000"/>
    <n v="1500000"/>
    <n v="11.5"/>
    <x v="0"/>
    <s v="1888; 2864"/>
    <n v="2019"/>
    <s v="MEDIO AMBIENTE"/>
    <m/>
    <s v="Adq. plantas de café en fundas"/>
    <n v="261000"/>
    <n v="4306500"/>
    <n v="1507275"/>
    <n v="2799225"/>
    <n v="9300970"/>
    <n v="808780"/>
    <m/>
    <m/>
  </r>
  <r>
    <x v="37"/>
    <m/>
    <x v="0"/>
    <s v="BS-0000936-2018"/>
    <n v="17250000"/>
    <n v="1500000"/>
    <n v="11.5"/>
    <x v="0"/>
    <n v="324"/>
    <n v="2020"/>
    <s v="MEDIO AMBIENTE"/>
    <s v="B1500000016"/>
    <s v="Adq. plantas de café en fundas"/>
    <n v="100000"/>
    <n v="1650000"/>
    <n v="577500"/>
    <n v="1072500"/>
    <n v="9300970"/>
    <n v="808780"/>
    <m/>
    <m/>
  </r>
  <r>
    <x v="38"/>
    <s v="110-0003544-1"/>
    <x v="0"/>
    <s v="BS-0000856-2018"/>
    <n v="2300000"/>
    <n v="200000"/>
    <n v="11.5"/>
    <x v="0"/>
    <s v="20866852"/>
    <n v="2018"/>
    <s v="Cheques"/>
    <s v="N/A"/>
    <s v="Avance 20%"/>
    <s v="N/A"/>
    <n v="460000"/>
    <n v="0"/>
    <n v="460000"/>
    <n v="1150"/>
    <n v="100"/>
    <m/>
    <m/>
  </r>
  <r>
    <x v="38"/>
    <s v="110-0003544-1"/>
    <x v="0"/>
    <s v="BS-0000856-2018"/>
    <n v="2300000"/>
    <n v="200000"/>
    <n v="11.5"/>
    <x v="0"/>
    <n v="461"/>
    <n v="2018"/>
    <s v="MAPRE"/>
    <s v="N/A"/>
    <s v="Avance 15%"/>
    <s v="N/A"/>
    <n v="345000"/>
    <n v="0"/>
    <n v="345000"/>
    <n v="1150"/>
    <n v="100"/>
    <m/>
    <m/>
  </r>
  <r>
    <x v="38"/>
    <s v="110-0003544-1"/>
    <x v="0"/>
    <s v="BS-0000856-2018"/>
    <n v="2300000"/>
    <n v="200000"/>
    <n v="11.5"/>
    <x v="0"/>
    <n v="1098"/>
    <n v="2018"/>
    <s v="MAPRE"/>
    <m/>
    <s v="Adq. plantas de café en fundas"/>
    <n v="60000"/>
    <n v="1050000"/>
    <n v="367500"/>
    <n v="682500"/>
    <n v="1150"/>
    <n v="100"/>
    <m/>
    <m/>
  </r>
  <r>
    <x v="38"/>
    <s v="110-0003544-1"/>
    <x v="0"/>
    <s v="BS-0000856-2018"/>
    <n v="2300000"/>
    <n v="200000"/>
    <n v="11.5"/>
    <x v="0"/>
    <n v="1403"/>
    <n v="2018"/>
    <s v="MAPRE"/>
    <m/>
    <s v="Adq. plantas de café en fundas"/>
    <n v="70703"/>
    <n v="1237302.5"/>
    <n v="433055.875"/>
    <n v="804246.625"/>
    <n v="1150"/>
    <n v="100"/>
    <m/>
    <m/>
  </r>
  <r>
    <x v="38"/>
    <s v="110-0003544-1"/>
    <x v="0"/>
    <s v="BS-0000856-2018"/>
    <n v="2300000"/>
    <n v="200000"/>
    <n v="11.5"/>
    <x v="0"/>
    <n v="895"/>
    <n v="2019"/>
    <s v="MEDIO AMBIENTE"/>
    <m/>
    <s v="Adq. plantas de café en fundas"/>
    <n v="53700"/>
    <n v="939750"/>
    <n v="4444.12"/>
    <n v="935305.88"/>
    <n v="1150"/>
    <n v="100"/>
    <m/>
    <m/>
  </r>
  <r>
    <x v="38"/>
    <s v="110-0003544-1"/>
    <x v="0"/>
    <s v="BS-0000856-2018"/>
    <n v="2300000"/>
    <n v="200000"/>
    <n v="11.5"/>
    <x v="0"/>
    <n v="2265"/>
    <n v="2019"/>
    <s v="MEDIO AMBIENTE"/>
    <m/>
    <s v="Adq. plantas de café en fundas"/>
    <n v="15497"/>
    <n v="271197.5"/>
    <n v="0"/>
    <n v="271197.5"/>
    <n v="1150"/>
    <n v="100"/>
    <m/>
    <m/>
  </r>
  <r>
    <x v="38"/>
    <s v="110-0003544-1"/>
    <x v="0"/>
    <s v="BS-0000856-2018"/>
    <n v="2300000"/>
    <n v="200000"/>
    <n v="11.5"/>
    <x v="0"/>
    <m/>
    <m/>
    <m/>
    <m/>
    <s v="Adq. plantas de café en fundas"/>
    <m/>
    <n v="447760"/>
    <n v="0"/>
    <n v="447760"/>
    <n v="1150"/>
    <n v="100"/>
    <m/>
    <s v="BUSCAR LIBRAMIENTO"/>
  </r>
  <r>
    <x v="39"/>
    <m/>
    <x v="0"/>
    <s v="BS-0000791-2018"/>
    <n v="5750000"/>
    <n v="500000"/>
    <n v="11.5"/>
    <x v="0"/>
    <s v="20866883"/>
    <n v="2018"/>
    <s v="Cheques"/>
    <s v="N/A"/>
    <s v="Avance 20%"/>
    <s v="N/A"/>
    <n v="1150000"/>
    <n v="0"/>
    <n v="1150000"/>
    <n v="966000"/>
    <n v="84000"/>
    <m/>
    <m/>
  </r>
  <r>
    <x v="39"/>
    <m/>
    <x v="0"/>
    <s v="BS-0000791-2018"/>
    <n v="5750000"/>
    <n v="500000"/>
    <n v="11.5"/>
    <x v="0"/>
    <n v="1417"/>
    <n v="2018"/>
    <s v="MAPRE"/>
    <m/>
    <s v="Adq. plantas de café en fundas"/>
    <n v="52900"/>
    <n v="925750"/>
    <n v="185150"/>
    <n v="740600"/>
    <n v="966000"/>
    <n v="84000"/>
    <m/>
    <m/>
  </r>
  <r>
    <x v="39"/>
    <m/>
    <x v="0"/>
    <s v="BS-0000791-2018"/>
    <n v="5750000"/>
    <n v="500000"/>
    <n v="11.5"/>
    <x v="0"/>
    <n v="1624"/>
    <n v="2018"/>
    <s v="MAPRE"/>
    <m/>
    <s v="Adq. plantas de café en fundas"/>
    <n v="8000"/>
    <n v="140000"/>
    <n v="28000"/>
    <n v="112000"/>
    <n v="966000"/>
    <n v="84000"/>
    <m/>
    <m/>
  </r>
  <r>
    <x v="39"/>
    <m/>
    <x v="0"/>
    <s v="BS-0000791-2018"/>
    <n v="5750000"/>
    <n v="500000"/>
    <n v="11.5"/>
    <x v="0"/>
    <n v="1875"/>
    <n v="2019"/>
    <s v="MEDIO AMBIENTE"/>
    <m/>
    <s v="Adq. plantas de café en fundas"/>
    <n v="75000"/>
    <n v="1312500"/>
    <n v="262500"/>
    <n v="1050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63000"/>
    <n v="1102500"/>
    <n v="220500"/>
    <n v="882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86500"/>
    <n v="1513750"/>
    <n v="302750"/>
    <n v="1211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63500"/>
    <n v="1111250"/>
    <n v="151100"/>
    <n v="96015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27500"/>
    <n v="481250"/>
    <n v="0"/>
    <n v="481250"/>
    <n v="966000"/>
    <n v="84000"/>
    <m/>
    <m/>
  </r>
  <r>
    <x v="39"/>
    <m/>
    <x v="0"/>
    <s v="BS-0000791-2018"/>
    <n v="5750000"/>
    <n v="500000"/>
    <n v="11.5"/>
    <x v="0"/>
    <m/>
    <m/>
    <m/>
    <m/>
    <s v="Adq. plantas de café en fundas"/>
    <n v="39600"/>
    <n v="693000"/>
    <n v="0"/>
    <n v="693000"/>
    <n v="966000"/>
    <n v="84000"/>
    <m/>
    <s v="EN CxP"/>
  </r>
  <r>
    <x v="40"/>
    <s v="131-61052-8"/>
    <x v="0"/>
    <s v="BS-0000855-2018"/>
    <n v="40000000"/>
    <n v="4000000"/>
    <n v="10"/>
    <x v="3"/>
    <s v="20866851"/>
    <n v="2018"/>
    <s v="Cheques"/>
    <s v="N/A"/>
    <s v="Avance 20%"/>
    <s v="N/A"/>
    <n v="8000000"/>
    <n v="0"/>
    <n v="8000000"/>
    <n v="443800"/>
    <n v="44380"/>
    <m/>
    <m/>
  </r>
  <r>
    <x v="40"/>
    <s v="131-61052-8"/>
    <x v="0"/>
    <s v="BS-0000855-2018"/>
    <n v="40000000"/>
    <n v="4000000"/>
    <n v="10"/>
    <x v="3"/>
    <n v="602"/>
    <n v="2018"/>
    <s v="MAPRE"/>
    <s v="N/A"/>
    <s v="Avance 15%"/>
    <s v="N/A"/>
    <n v="6000000"/>
    <n v="0"/>
    <n v="6000000"/>
    <n v="443800"/>
    <n v="44380"/>
    <m/>
    <m/>
  </r>
  <r>
    <x v="40"/>
    <s v="131-61052-8"/>
    <x v="0"/>
    <s v="BS-0000855-2018"/>
    <n v="40000000"/>
    <n v="4000000"/>
    <n v="10"/>
    <x v="3"/>
    <n v="883"/>
    <n v="2018"/>
    <s v="MAPRE"/>
    <m/>
    <s v="Adq. plantas de café a raíz dirigida "/>
    <n v="487680"/>
    <n v="4876800"/>
    <n v="1706880"/>
    <n v="3169920"/>
    <n v="443800"/>
    <n v="44380"/>
    <m/>
    <m/>
  </r>
  <r>
    <x v="40"/>
    <s v="131-61052-8"/>
    <x v="0"/>
    <s v="BS-0000855-2018"/>
    <n v="40000000"/>
    <n v="4000000"/>
    <n v="10"/>
    <x v="3"/>
    <n v="959"/>
    <n v="2018"/>
    <s v="MAPRE"/>
    <m/>
    <s v="Adq. plantas de café a raíz dirigida "/>
    <n v="615000"/>
    <n v="6150000"/>
    <n v="2152500"/>
    <n v="3997500"/>
    <n v="443800"/>
    <n v="44380"/>
    <m/>
    <m/>
  </r>
  <r>
    <x v="40"/>
    <s v="131-61052-8"/>
    <x v="0"/>
    <s v="BS-0000855-2018"/>
    <n v="40000000"/>
    <n v="4000000"/>
    <n v="10"/>
    <x v="3"/>
    <n v="1090"/>
    <n v="2018"/>
    <s v="MAPRE"/>
    <m/>
    <s v="Adq. plantas de café a raíz dirigida "/>
    <n v="538800"/>
    <n v="5388000"/>
    <n v="1885800"/>
    <n v="3502200"/>
    <n v="443800"/>
    <n v="44380"/>
    <m/>
    <m/>
  </r>
  <r>
    <x v="40"/>
    <s v="131-61052-8"/>
    <x v="0"/>
    <s v="BS-0000855-2018"/>
    <n v="40000000"/>
    <n v="4000000"/>
    <n v="10"/>
    <x v="3"/>
    <n v="1512"/>
    <n v="2018"/>
    <s v="MAPRE"/>
    <m/>
    <s v="Adq. plantas de café a raíz dirigida "/>
    <n v="538080"/>
    <n v="5380800"/>
    <n v="1883279.9999999998"/>
    <n v="3497520"/>
    <n v="443800"/>
    <n v="44380"/>
    <m/>
    <m/>
  </r>
  <r>
    <x v="40"/>
    <s v="131-61052-8"/>
    <x v="0"/>
    <s v="BS-0000855-2018"/>
    <n v="40000000"/>
    <n v="4000000"/>
    <n v="10"/>
    <x v="3"/>
    <n v="1623"/>
    <n v="2018"/>
    <s v="MAPRE"/>
    <m/>
    <s v="Adq. plantas de café a raíz dirigida "/>
    <n v="138120"/>
    <n v="1381200"/>
    <n v="483420"/>
    <n v="89778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603540"/>
    <n v="6035400"/>
    <n v="2112390"/>
    <n v="392301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255240"/>
    <n v="2552400"/>
    <n v="893340"/>
    <n v="165906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166800"/>
    <n v="1668000"/>
    <n v="583800"/>
    <n v="108420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40560"/>
    <n v="405600"/>
    <n v="141960"/>
    <n v="263640"/>
    <n v="443800"/>
    <n v="44380"/>
    <m/>
    <m/>
  </r>
  <r>
    <x v="40"/>
    <s v="131-61052-8"/>
    <x v="0"/>
    <s v="BS-0000855-2018"/>
    <n v="40000000"/>
    <n v="4000000"/>
    <n v="10"/>
    <x v="3"/>
    <n v="1899"/>
    <n v="2019"/>
    <s v="MEDIO AMBIENTE"/>
    <m/>
    <s v="Adq. plantas de café a raíz dirigida "/>
    <n v="77880"/>
    <n v="778800"/>
    <n v="272580"/>
    <n v="506220"/>
    <n v="443800"/>
    <n v="44380"/>
    <m/>
    <m/>
  </r>
  <r>
    <x v="40"/>
    <s v="131-61052-8"/>
    <x v="0"/>
    <s v="BS-0000855-2018"/>
    <n v="40000000"/>
    <n v="4000000"/>
    <n v="10"/>
    <x v="3"/>
    <n v="1899"/>
    <n v="2019"/>
    <s v="MEDIO AMBIENTE"/>
    <m/>
    <s v="Adq. plantas de café a raíz dirigida "/>
    <n v="54720"/>
    <n v="547200"/>
    <n v="191520"/>
    <n v="355680"/>
    <n v="443800"/>
    <n v="44380"/>
    <m/>
    <m/>
  </r>
  <r>
    <x v="40"/>
    <s v="131-61052-8"/>
    <x v="0"/>
    <s v="BS-0000855-2018"/>
    <n v="40000000"/>
    <n v="4000000"/>
    <n v="10"/>
    <x v="3"/>
    <s v="388; 651"/>
    <n v="2019"/>
    <s v="MEDIO AMBIENTE"/>
    <m/>
    <s v="Adq. plantas de café a raíz dirigida "/>
    <n v="150360"/>
    <n v="1503600"/>
    <n v="526260"/>
    <n v="977340"/>
    <n v="443800"/>
    <n v="44380"/>
    <m/>
    <m/>
  </r>
  <r>
    <x v="40"/>
    <s v="131-61052-8"/>
    <x v="0"/>
    <s v="BS-0000855-2018"/>
    <n v="40000000"/>
    <n v="4000000"/>
    <n v="10"/>
    <x v="3"/>
    <m/>
    <m/>
    <m/>
    <m/>
    <s v="Adq. plantas de café a raíz dirigida "/>
    <n v="288840"/>
    <n v="2888400"/>
    <n v="1010939.9999999999"/>
    <n v="1877460"/>
    <n v="443800"/>
    <n v="44380"/>
    <m/>
    <s v="EN CxP"/>
  </r>
  <r>
    <x v="41"/>
    <s v="131-60195-2"/>
    <x v="0"/>
    <s v="BS-0000789-2018"/>
    <n v="15000000"/>
    <n v="1500000"/>
    <n v="10"/>
    <x v="3"/>
    <s v="20866870"/>
    <n v="2018"/>
    <s v="Cheques"/>
    <s v="N/A"/>
    <s v="Avance 20%"/>
    <s v="N/A"/>
    <n v="3000000"/>
    <n v="0"/>
    <n v="3000000"/>
    <n v="2984400"/>
    <n v="298440"/>
    <m/>
    <m/>
  </r>
  <r>
    <x v="41"/>
    <s v="131-60195-2"/>
    <x v="0"/>
    <s v="BS-0000789-2018"/>
    <n v="11500000"/>
    <n v="1000000"/>
    <n v="11.5"/>
    <x v="0"/>
    <s v="20866870"/>
    <n v="2018"/>
    <s v="Cheques"/>
    <s v="N/A"/>
    <s v="Avance 20%"/>
    <s v="N/A"/>
    <n v="2300000"/>
    <n v="0"/>
    <n v="2300000"/>
    <n v="5234018"/>
    <n v="455132"/>
    <m/>
    <m/>
  </r>
  <r>
    <x v="41"/>
    <s v="131-60195-2"/>
    <x v="0"/>
    <s v="BS-0000789-2018"/>
    <n v="15000000"/>
    <n v="1500000"/>
    <n v="10"/>
    <x v="3"/>
    <n v="475"/>
    <n v="2018"/>
    <s v="MAPRE"/>
    <s v="N/A"/>
    <s v="Avance 15%"/>
    <s v="N/A"/>
    <n v="2250000"/>
    <n v="0"/>
    <n v="2250000"/>
    <n v="2984400"/>
    <n v="298440"/>
    <m/>
    <m/>
  </r>
  <r>
    <x v="41"/>
    <s v="131-60195-2"/>
    <x v="0"/>
    <s v="BS-0000789-2018"/>
    <n v="11500000"/>
    <n v="1000000"/>
    <n v="11.5"/>
    <x v="0"/>
    <n v="475"/>
    <n v="2018"/>
    <s v="MAPRE"/>
    <s v="N/A"/>
    <s v="Avance 15%"/>
    <s v="N/A"/>
    <n v="1725000"/>
    <n v="0"/>
    <n v="1725000"/>
    <n v="5234018"/>
    <n v="455132"/>
    <m/>
    <m/>
  </r>
  <r>
    <x v="41"/>
    <s v="131-60195-2"/>
    <x v="0"/>
    <s v="BS-0000789-2018"/>
    <n v="15000000"/>
    <n v="1500000"/>
    <n v="10"/>
    <x v="3"/>
    <n v="1620"/>
    <n v="2018"/>
    <s v="MAPRE"/>
    <m/>
    <s v="Adq. plantas de café a raíz dirigida "/>
    <n v="933360"/>
    <n v="11718850"/>
    <n v="4101597.5"/>
    <n v="7617252.5"/>
    <n v="2984400"/>
    <n v="298440"/>
    <m/>
    <m/>
  </r>
  <r>
    <x v="41"/>
    <s v="131-60195-2"/>
    <x v="0"/>
    <s v="BS-0000789-2018"/>
    <n v="11500000"/>
    <n v="1000000"/>
    <n v="11.5"/>
    <x v="0"/>
    <n v="1620"/>
    <n v="2018"/>
    <s v="MAPRE"/>
    <m/>
    <s v="Adq. plantas de café en fundas"/>
    <n v="136300"/>
    <m/>
    <m/>
    <s v=""/>
    <n v="5234018"/>
    <n v="455132"/>
    <m/>
    <m/>
  </r>
  <r>
    <x v="41"/>
    <s v="131-60195-2"/>
    <x v="0"/>
    <s v="BS-0000789-2018"/>
    <n v="11500000"/>
    <n v="1000000"/>
    <n v="11.5"/>
    <x v="0"/>
    <n v="1766"/>
    <n v="2018"/>
    <s v="MAPRE"/>
    <m/>
    <s v="Adq. plantas de café en fundas"/>
    <n v="9000"/>
    <n v="139500.00000000003"/>
    <n v="48825.000000000007"/>
    <n v="90675.000000000029"/>
    <n v="5234018"/>
    <n v="455132"/>
    <m/>
    <m/>
  </r>
  <r>
    <x v="42"/>
    <s v="001-1748266-1"/>
    <x v="0"/>
    <s v="BS-0000860-2018"/>
    <n v="11500000"/>
    <n v="1000000"/>
    <n v="11.5"/>
    <x v="0"/>
    <s v="20866855"/>
    <n v="2018"/>
    <s v="Cheques"/>
    <s v="N/A"/>
    <s v="Avance 20%"/>
    <s v="N/A"/>
    <n v="2300000"/>
    <n v="0"/>
    <n v="2300000"/>
    <n v="0"/>
    <n v="0"/>
    <s v="Completo"/>
    <m/>
  </r>
  <r>
    <x v="42"/>
    <s v="001-1748266-1"/>
    <x v="0"/>
    <s v="BS-0000860-2018"/>
    <n v="11500000"/>
    <n v="1000000"/>
    <n v="11.5"/>
    <x v="0"/>
    <n v="1080"/>
    <n v="2018"/>
    <s v="MAPRE"/>
    <s v="N/A"/>
    <s v="Avance 15%"/>
    <s v="N/A"/>
    <n v="1725000"/>
    <n v="0"/>
    <n v="1725000"/>
    <n v="0"/>
    <n v="0"/>
    <s v="Completo"/>
    <m/>
  </r>
  <r>
    <x v="42"/>
    <s v="001-1748266-1"/>
    <x v="0"/>
    <s v="BS-0000860-2018"/>
    <n v="11500000"/>
    <n v="1000000"/>
    <n v="11.5"/>
    <x v="0"/>
    <n v="1622"/>
    <n v="2018"/>
    <s v="MAPRE"/>
    <m/>
    <s v="Adq. plantas de café en fundas"/>
    <n v="264252"/>
    <n v="4360158"/>
    <n v="1526055.3"/>
    <n v="2834102.7"/>
    <n v="0"/>
    <n v="0"/>
    <s v="Completo"/>
    <m/>
  </r>
  <r>
    <x v="42"/>
    <s v="001-1748266-1"/>
    <x v="0"/>
    <s v="BS-0000860-2018"/>
    <n v="11500000"/>
    <n v="1000000"/>
    <n v="11.5"/>
    <x v="0"/>
    <n v="1877"/>
    <n v="2019"/>
    <s v="MEDIO AMBIENTE"/>
    <m/>
    <s v="Adq. plantas de café en fundas"/>
    <n v="134500"/>
    <n v="2219250"/>
    <n v="776737.5"/>
    <n v="1442512.5"/>
    <n v="0"/>
    <n v="0"/>
    <s v="Completo"/>
    <m/>
  </r>
  <r>
    <x v="42"/>
    <s v="001-1748266-1"/>
    <x v="0"/>
    <s v="BS-0000860-2018"/>
    <n v="11500000"/>
    <n v="1000000"/>
    <n v="11.5"/>
    <x v="0"/>
    <n v="2294"/>
    <n v="2019"/>
    <s v="MEDIO AMBIENTE"/>
    <m/>
    <s v="Adq. plantas de café en fundas"/>
    <n v="68000"/>
    <n v="1122000"/>
    <n v="392700"/>
    <n v="729300"/>
    <n v="0"/>
    <n v="0"/>
    <s v="Completo"/>
    <m/>
  </r>
  <r>
    <x v="42"/>
    <s v="001-1748266-1"/>
    <x v="0"/>
    <s v="BS-0000860-2018"/>
    <n v="11500000"/>
    <n v="1000000"/>
    <n v="11.5"/>
    <x v="0"/>
    <n v="2294"/>
    <n v="2019"/>
    <s v="MEDIO AMBIENTE"/>
    <m/>
    <s v="Adq. plantas de café en fundas"/>
    <n v="250000"/>
    <n v="4125000"/>
    <n v="1032094.7"/>
    <n v="3092905.3"/>
    <n v="0"/>
    <n v="0"/>
    <s v="Completo"/>
    <m/>
  </r>
  <r>
    <x v="42"/>
    <s v="001-1748266-1"/>
    <x v="0"/>
    <s v="BS-0000860-2018"/>
    <n v="11500000"/>
    <n v="1000000"/>
    <n v="11.5"/>
    <x v="0"/>
    <n v="2648"/>
    <n v="2019"/>
    <s v="MEDIO AMBIENTE"/>
    <m/>
    <s v="Adq. plantas de café en fundas"/>
    <n v="106000"/>
    <n v="1749000"/>
    <n v="0"/>
    <n v="1749000"/>
    <n v="0"/>
    <n v="0"/>
    <s v="Completo"/>
    <m/>
  </r>
  <r>
    <x v="42"/>
    <s v="001-1748266-1"/>
    <x v="0"/>
    <s v="BS-0000860-2018"/>
    <n v="11500000"/>
    <n v="1000000"/>
    <n v="11.5"/>
    <x v="0"/>
    <n v="2881"/>
    <n v="2019"/>
    <s v="MEDIO AMBIENTE"/>
    <m/>
    <s v="Adq. plantas de café en fundas"/>
    <n v="51500"/>
    <n v="849750"/>
    <n v="297412.5"/>
    <n v="552337.5"/>
    <n v="0"/>
    <n v="0"/>
    <s v="Completo"/>
    <m/>
  </r>
  <r>
    <x v="42"/>
    <s v="001-1748266-1"/>
    <x v="0"/>
    <s v="BS-0000860-2018"/>
    <n v="11500000"/>
    <n v="1000000"/>
    <n v="11.5"/>
    <x v="0"/>
    <m/>
    <m/>
    <m/>
    <m/>
    <s v="Adq. plantas de café en fundas"/>
    <n v="125748"/>
    <n v="2074842"/>
    <n v="0"/>
    <n v="2074842"/>
    <n v="0"/>
    <n v="0"/>
    <s v="Completo"/>
    <s v="EN CxP"/>
  </r>
  <r>
    <x v="43"/>
    <s v="001-0076576-7"/>
    <x v="0"/>
    <s v="BS-0000840-2018"/>
    <n v="9200000"/>
    <n v="800000"/>
    <n v="11.5"/>
    <x v="0"/>
    <s v="20866865"/>
    <n v="2018"/>
    <s v="Cheques"/>
    <s v="N/A"/>
    <s v="Avance 20%"/>
    <s v="N/A"/>
    <n v="1840000"/>
    <n v="0"/>
    <n v="1840000"/>
    <n v="0"/>
    <n v="0"/>
    <s v="Completo"/>
    <m/>
  </r>
  <r>
    <x v="43"/>
    <s v="001-0076576-7"/>
    <x v="0"/>
    <s v="BS-0000840-2018"/>
    <n v="9200000"/>
    <n v="800000"/>
    <n v="11.5"/>
    <x v="0"/>
    <n v="1204"/>
    <n v="2018"/>
    <s v="MAPRE"/>
    <s v="N/A"/>
    <s v="Avance 15%"/>
    <s v="N/A"/>
    <n v="1380000"/>
    <n v="0"/>
    <n v="1380000"/>
    <n v="0"/>
    <n v="0"/>
    <s v="Completo"/>
    <m/>
  </r>
  <r>
    <x v="43"/>
    <s v="001-0076576-7"/>
    <x v="0"/>
    <s v="BS-0000840-2018"/>
    <n v="9200000"/>
    <n v="800000"/>
    <n v="11.5"/>
    <x v="0"/>
    <n v="1481"/>
    <n v="2018"/>
    <s v="MAPRE"/>
    <m/>
    <s v="Adq. plantas de café en fundas"/>
    <n v="290900"/>
    <n v="5090750"/>
    <n v="1781762.5"/>
    <n v="3308987.5"/>
    <n v="0"/>
    <n v="0"/>
    <s v="Completo"/>
    <m/>
  </r>
  <r>
    <x v="43"/>
    <s v="001-0076576-7"/>
    <x v="0"/>
    <s v="BS-0000840-2018"/>
    <n v="9200000"/>
    <n v="800000"/>
    <n v="11.5"/>
    <x v="0"/>
    <n v="391"/>
    <n v="2019"/>
    <s v="MEDIO AMBIENTE"/>
    <m/>
    <s v="Adq. plantas de café en fundas"/>
    <n v="72200"/>
    <n v="1263500"/>
    <n v="442225"/>
    <n v="821275"/>
    <n v="0"/>
    <n v="0"/>
    <s v="Completo"/>
    <m/>
  </r>
  <r>
    <x v="43"/>
    <s v="001-0076576-7"/>
    <x v="0"/>
    <s v="BS-0000840-2018"/>
    <n v="9200000"/>
    <n v="800000"/>
    <n v="11.5"/>
    <x v="0"/>
    <n v="1098"/>
    <n v="2019"/>
    <s v="MEDIO AMBIENTE"/>
    <m/>
    <s v="Adq. plantas de café en fundas"/>
    <n v="100000"/>
    <n v="1750000"/>
    <n v="612500"/>
    <n v="1137500"/>
    <n v="0"/>
    <n v="0"/>
    <s v="Completo"/>
    <m/>
  </r>
  <r>
    <x v="43"/>
    <s v="001-0076576-7"/>
    <x v="0"/>
    <s v="BS-0000840-2018"/>
    <n v="9200000"/>
    <n v="800000"/>
    <n v="11.5"/>
    <x v="0"/>
    <n v="2455"/>
    <n v="2019"/>
    <s v="MEDIO AMBIENTE"/>
    <m/>
    <s v="Adq. plantas de café en fundas"/>
    <n v="145900"/>
    <n v="2553250"/>
    <n v="0"/>
    <n v="2553250"/>
    <n v="0"/>
    <n v="0"/>
    <s v="Completo"/>
    <m/>
  </r>
  <r>
    <x v="43"/>
    <s v="001-0076576-7"/>
    <x v="0"/>
    <s v="BS-0000840-2018"/>
    <n v="9200000"/>
    <n v="800000"/>
    <n v="11.5"/>
    <x v="0"/>
    <n v="2455"/>
    <n v="2019"/>
    <s v="MEDIO AMBIENTE"/>
    <m/>
    <s v="Adq. plantas de café en fundas"/>
    <n v="274"/>
    <n v="4795"/>
    <n v="0"/>
    <n v="4795"/>
    <n v="0"/>
    <n v="0"/>
    <s v="Completo"/>
    <m/>
  </r>
  <r>
    <x v="43"/>
    <s v="001-0076576-7"/>
    <x v="0"/>
    <s v="BS-0000840-2018"/>
    <n v="9200000"/>
    <n v="800000"/>
    <n v="11.5"/>
    <x v="0"/>
    <n v="2811"/>
    <n v="2019"/>
    <s v="MEDIO AMBIENTE"/>
    <s v="B1500000009"/>
    <s v="Adq. plantas de café en fundas"/>
    <n v="101000"/>
    <n v="1767500"/>
    <n v="383512.5"/>
    <n v="1383987.5"/>
    <n v="0"/>
    <n v="0"/>
    <s v="Completo"/>
    <m/>
  </r>
  <r>
    <x v="43"/>
    <s v="001-0076576-7"/>
    <x v="0"/>
    <s v="BS-0000840-2018"/>
    <n v="9200000"/>
    <n v="800000"/>
    <n v="11.5"/>
    <x v="0"/>
    <n v="2811"/>
    <n v="2019"/>
    <s v="MEDIO AMBIENTE"/>
    <s v="B1500000010"/>
    <s v="Adq. plantas de café en fundas"/>
    <n v="89726"/>
    <n v="1570205"/>
    <n v="0"/>
    <n v="1570205"/>
    <n v="0"/>
    <n v="0"/>
    <s v="Completo"/>
    <m/>
  </r>
  <r>
    <x v="0"/>
    <s v="1-30-06782-1"/>
    <x v="1"/>
    <s v="BS-0014692-2019"/>
    <n v="1725000"/>
    <n v="150000"/>
    <n v="11.5"/>
    <x v="0"/>
    <n v="2138"/>
    <n v="2019"/>
    <s v="MEDIO AMBIENTE"/>
    <s v="N/A"/>
    <s v="Avance 20%"/>
    <s v="N/A"/>
    <n v="345000"/>
    <n v="0"/>
    <n v="345000"/>
    <n v="1380000"/>
    <n v="150000"/>
    <m/>
    <m/>
  </r>
  <r>
    <x v="44"/>
    <s v="012-0094414-6"/>
    <x v="1"/>
    <s v="BS-0014441-2019"/>
    <n v="1050000"/>
    <n v="100000"/>
    <n v="10.5"/>
    <x v="0"/>
    <n v="2058"/>
    <n v="2019"/>
    <s v="MEDIO AMBIENTE"/>
    <s v="N/A"/>
    <s v="Avance 20%"/>
    <s v="N/A"/>
    <n v="210000"/>
    <n v="0"/>
    <n v="210000"/>
    <n v="840000"/>
    <n v="100000"/>
    <m/>
    <m/>
  </r>
  <r>
    <x v="45"/>
    <s v="131-91861-1"/>
    <x v="1"/>
    <s v="BS-0014314-2019"/>
    <n v="575000"/>
    <n v="50000"/>
    <n v="11.5"/>
    <x v="0"/>
    <n v="2054"/>
    <n v="2019"/>
    <s v="MEDIO AMBIENTE"/>
    <s v="N/A"/>
    <s v="Avance 20%"/>
    <s v="N/A"/>
    <n v="115000"/>
    <n v="0"/>
    <n v="115000"/>
    <n v="460000"/>
    <n v="50000"/>
    <m/>
    <m/>
  </r>
  <r>
    <x v="4"/>
    <s v="131-58750-1"/>
    <x v="1"/>
    <s v="BS-0011854-2019"/>
    <n v="2300000"/>
    <n v="200000"/>
    <n v="11.5"/>
    <x v="0"/>
    <n v="2049"/>
    <n v="2019"/>
    <s v="MEDIO AMBIENTE"/>
    <s v="N/A"/>
    <s v="Avance 20%"/>
    <s v="N/A"/>
    <n v="460000"/>
    <n v="0"/>
    <n v="460000"/>
    <n v="1840000"/>
    <n v="200000"/>
    <m/>
    <m/>
  </r>
  <r>
    <x v="6"/>
    <s v="017-0002107-2"/>
    <x v="1"/>
    <s v="BS-0014021-2019"/>
    <n v="10350000"/>
    <n v="900000"/>
    <n v="11.5"/>
    <x v="0"/>
    <n v="2060"/>
    <n v="2019"/>
    <s v="MEDIO AMBIENTE"/>
    <s v="N/A"/>
    <s v="Avance 20%"/>
    <s v="N/A"/>
    <n v="2070000"/>
    <n v="0"/>
    <n v="2070000"/>
    <n v="6727500"/>
    <n v="900000"/>
    <m/>
    <m/>
  </r>
  <r>
    <x v="6"/>
    <s v="017-0002107-2"/>
    <x v="1"/>
    <s v="BS-0014021-2019"/>
    <n v="10350000"/>
    <n v="900000"/>
    <n v="11.5"/>
    <x v="0"/>
    <n v="508"/>
    <n v="2019"/>
    <s v="MEDIO AMBIENTE"/>
    <s v="N/A"/>
    <s v="Avance 15%"/>
    <s v="N/A"/>
    <n v="1552500"/>
    <n v="0"/>
    <n v="1552500"/>
    <n v="6727500"/>
    <n v="900000"/>
    <m/>
    <m/>
  </r>
  <r>
    <x v="7"/>
    <s v="034-0026326-9"/>
    <x v="1"/>
    <s v="BS-0014013-2019"/>
    <n v="8600000"/>
    <n v="400000"/>
    <n v="11.5"/>
    <x v="3"/>
    <n v="2057"/>
    <n v="2019"/>
    <s v="MEDIO AMBIENTE"/>
    <s v="N/A"/>
    <s v="Avance 20%"/>
    <s v="N/A"/>
    <n v="860000"/>
    <n v="0"/>
    <n v="860000"/>
    <n v="2761150"/>
    <n v="240100"/>
    <m/>
    <m/>
  </r>
  <r>
    <x v="7"/>
    <s v="034-0026326-9"/>
    <x v="1"/>
    <s v="BS-0014013-2019"/>
    <n v="8600000"/>
    <n v="400000"/>
    <n v="11.5"/>
    <x v="0"/>
    <n v="2057"/>
    <n v="2019"/>
    <s v="MEDIO AMBIENTE"/>
    <s v="N/A"/>
    <s v="Avance 20%"/>
    <s v="N/A"/>
    <n v="860000"/>
    <n v="0"/>
    <n v="860000"/>
    <n v="684825"/>
    <n v="59550"/>
    <m/>
    <m/>
  </r>
  <r>
    <x v="7"/>
    <s v="034-0026326-9"/>
    <x v="1"/>
    <s v="BS-0014013-2019"/>
    <n v="8600000"/>
    <n v="400000"/>
    <n v="11.5"/>
    <x v="3"/>
    <n v="531"/>
    <n v="2020"/>
    <s v="MEDIO AMBIENTE"/>
    <s v="B1500000018"/>
    <s v="Adq. plantas de café a raíz dirigida "/>
    <n v="111500"/>
    <n v="1282250"/>
    <n v="256450"/>
    <n v="1025800"/>
    <n v="2761150"/>
    <n v="240100"/>
    <m/>
    <m/>
  </r>
  <r>
    <x v="7"/>
    <s v="034-0026326-9"/>
    <x v="1"/>
    <s v="BS-0014013-2019"/>
    <n v="8600000"/>
    <n v="400000"/>
    <n v="11.5"/>
    <x v="0"/>
    <n v="531"/>
    <n v="2020"/>
    <s v="MEDIO AMBIENTE"/>
    <s v="B1500000018"/>
    <s v="Adq. plantas de café en fundas"/>
    <n v="263000"/>
    <n v="4602500"/>
    <n v="920500"/>
    <n v="3682000"/>
    <n v="684825"/>
    <n v="59550"/>
    <m/>
    <m/>
  </r>
  <r>
    <x v="7"/>
    <s v="034-0026326-9"/>
    <x v="1"/>
    <s v="BS-0014013-2019"/>
    <n v="8600000"/>
    <n v="400000"/>
    <n v="11.5"/>
    <x v="3"/>
    <m/>
    <m/>
    <m/>
    <s v="B1500000019"/>
    <s v="Adq. plantas de café a raíz dirigida "/>
    <n v="36000"/>
    <n v="414000"/>
    <n v="82800"/>
    <n v="331200"/>
    <n v="2761150"/>
    <n v="240100"/>
    <m/>
    <s v="EN CxP"/>
  </r>
  <r>
    <x v="7"/>
    <s v="034-0026326-9"/>
    <x v="1"/>
    <s v="BS-0014013-2019"/>
    <n v="8600000"/>
    <n v="400000"/>
    <n v="11.5"/>
    <x v="3"/>
    <m/>
    <m/>
    <m/>
    <s v="B1500000020"/>
    <s v="Adq. plantas de café a raíz dirigida "/>
    <n v="12400"/>
    <n v="142600"/>
    <n v="28520"/>
    <n v="114080"/>
    <n v="2761150"/>
    <n v="240100"/>
    <m/>
    <s v="EN CxP"/>
  </r>
  <r>
    <x v="7"/>
    <s v="034-0026326-9"/>
    <x v="1"/>
    <s v="BS-0014013-2019"/>
    <n v="8600000"/>
    <n v="400000"/>
    <n v="11.5"/>
    <x v="0"/>
    <m/>
    <m/>
    <m/>
    <s v="B1500000019"/>
    <s v="Adq. plantas de café en fundas"/>
    <n v="49000"/>
    <n v="710500"/>
    <n v="142100"/>
    <n v="568400"/>
    <n v="684825"/>
    <n v="59550"/>
    <m/>
    <s v="EN CxP"/>
  </r>
  <r>
    <x v="7"/>
    <s v="034-0026326-9"/>
    <x v="1"/>
    <s v="BS-0014013-2019"/>
    <n v="8600000"/>
    <n v="400000"/>
    <n v="11.5"/>
    <x v="0"/>
    <m/>
    <m/>
    <m/>
    <s v="B1500000020"/>
    <s v="Adq. plantas de café en fundas"/>
    <n v="28450"/>
    <n v="412525"/>
    <n v="82505"/>
    <n v="330020"/>
    <n v="684825"/>
    <n v="59550"/>
    <m/>
    <s v="EN CxP"/>
  </r>
  <r>
    <x v="8"/>
    <s v="130-75977-4"/>
    <x v="1"/>
    <s v="BS-0011821-2019"/>
    <n v="4600000"/>
    <n v="400000"/>
    <n v="11.5"/>
    <x v="0"/>
    <n v="2052"/>
    <n v="2019"/>
    <s v="MEDIO AMBIENTE"/>
    <s v="N/A"/>
    <s v="Avance 20%"/>
    <s v="N/A"/>
    <n v="920000"/>
    <n v="0"/>
    <n v="920000"/>
    <n v="3450000"/>
    <n v="300000"/>
    <m/>
    <m/>
  </r>
  <r>
    <x v="8"/>
    <s v="130-75977-4"/>
    <x v="1"/>
    <s v="BS-0011821-2019"/>
    <n v="4600000"/>
    <n v="400000"/>
    <n v="11.5"/>
    <x v="0"/>
    <n v="629"/>
    <n v="2020"/>
    <s v="MEDIO AMBIENTE"/>
    <s v="N/A"/>
    <s v="Avance 15%"/>
    <s v="N/A"/>
    <n v="690000"/>
    <n v="0"/>
    <n v="690000"/>
    <n v="3450000"/>
    <n v="300000"/>
    <m/>
    <m/>
  </r>
  <r>
    <x v="8"/>
    <s v="130-75977-4"/>
    <x v="1"/>
    <s v="BS-0011821-2019"/>
    <n v="4600000"/>
    <n v="400000"/>
    <n v="11.5"/>
    <x v="0"/>
    <m/>
    <m/>
    <m/>
    <s v="B1500000040"/>
    <s v="Adq. plantas de café en fundas"/>
    <n v="100000"/>
    <n v="1350000"/>
    <n v="472499.99999999994"/>
    <n v="877500"/>
    <n v="3450000"/>
    <n v="300000"/>
    <m/>
    <s v="EN CxP"/>
  </r>
  <r>
    <x v="10"/>
    <s v="010-0018952-0"/>
    <x v="1"/>
    <s v="BS-0014018-2019"/>
    <n v="4600000"/>
    <n v="400000"/>
    <n v="11.5"/>
    <x v="0"/>
    <n v="2125"/>
    <n v="2019"/>
    <s v="MEDIO AMBIENTE"/>
    <s v="N/A"/>
    <s v="Avance 20%"/>
    <s v="N/A"/>
    <n v="920000"/>
    <n v="0"/>
    <n v="920000"/>
    <n v="3680000"/>
    <n v="400000"/>
    <m/>
    <m/>
  </r>
  <r>
    <x v="12"/>
    <s v="418-00071-8"/>
    <x v="1"/>
    <s v="BS-0011604-2019"/>
    <n v="2300000"/>
    <n v="200000"/>
    <n v="11.5"/>
    <x v="0"/>
    <n v="2051"/>
    <n v="2019"/>
    <s v="MEDIO AMBIENTE"/>
    <s v="N/A"/>
    <s v="Avance 20%"/>
    <s v="N/A"/>
    <n v="460000"/>
    <n v="0"/>
    <n v="460000"/>
    <n v="1840000"/>
    <n v="200000"/>
    <m/>
    <m/>
  </r>
  <r>
    <x v="14"/>
    <s v="031-0238872-9"/>
    <x v="1"/>
    <s v="BS-0011923-2019"/>
    <n v="1150000"/>
    <n v="100000"/>
    <n v="11.5"/>
    <x v="0"/>
    <n v="2046"/>
    <n v="2019"/>
    <s v="MEDIO AMBIENTE"/>
    <s v="N/A"/>
    <s v="Avance 20%"/>
    <s v="N/A"/>
    <n v="230000"/>
    <n v="0"/>
    <n v="230000"/>
    <n v="920000"/>
    <n v="100000"/>
    <m/>
    <m/>
  </r>
  <r>
    <x v="46"/>
    <s v="402-3378064-8"/>
    <x v="1"/>
    <s v="BS-0001400-2020"/>
    <n v="1150000"/>
    <n v="100000"/>
    <n v="11.5"/>
    <x v="0"/>
    <n v="204"/>
    <n v="2020"/>
    <s v="MEDIO AMBIENTE"/>
    <s v="N/A"/>
    <s v="Avance 20%"/>
    <s v="N/A"/>
    <n v="230000"/>
    <n v="0"/>
    <n v="230000"/>
    <n v="920000"/>
    <n v="100000"/>
    <m/>
    <s v="COMPLETAR INFORMACION DE CONTRATO"/>
  </r>
  <r>
    <x v="18"/>
    <s v="130-92781-2"/>
    <x v="1"/>
    <s v="BS-0013986-2019"/>
    <n v="17000000"/>
    <n v="1700000"/>
    <n v="10"/>
    <x v="3"/>
    <n v="2059"/>
    <n v="2019"/>
    <s v="MEDIO AMBIENTE"/>
    <s v="N/A"/>
    <s v="Avance 20%"/>
    <s v="N/A"/>
    <n v="3400000"/>
    <n v="0"/>
    <n v="3400000"/>
    <n v="11050000"/>
    <n v="1700000"/>
    <m/>
    <m/>
  </r>
  <r>
    <x v="18"/>
    <s v="130-92781-2"/>
    <x v="1"/>
    <s v="BS-0013986-2019"/>
    <n v="5175000"/>
    <n v="450000"/>
    <n v="11.5"/>
    <x v="0"/>
    <n v="2059"/>
    <n v="2019"/>
    <s v="MEDIO AMBIENTE"/>
    <s v="N/A"/>
    <s v="Avance 20%"/>
    <s v="N/A"/>
    <n v="1035000"/>
    <n v="0"/>
    <n v="1035000"/>
    <n v="3364750"/>
    <n v="450000"/>
    <m/>
    <m/>
  </r>
  <r>
    <x v="22"/>
    <s v="017-0022577-2"/>
    <x v="1"/>
    <s v="BS-0013967-2019"/>
    <n v="3450000"/>
    <n v="300000"/>
    <n v="11.5"/>
    <x v="0"/>
    <n v="2117"/>
    <n v="2019"/>
    <s v="MEDIO AMBIENTE"/>
    <s v="N/A"/>
    <s v="Avance 20%"/>
    <s v="N/A"/>
    <n v="690000"/>
    <n v="0"/>
    <n v="690000"/>
    <n v="2760000"/>
    <n v="300000"/>
    <m/>
    <m/>
  </r>
  <r>
    <x v="24"/>
    <s v="018-0013649-9"/>
    <x v="1"/>
    <s v="BS-0014738-2019"/>
    <n v="3500000"/>
    <n v="500000"/>
    <n v="7"/>
    <x v="4"/>
    <n v="2135"/>
    <n v="2019"/>
    <s v="MEDIO AMBIENTE"/>
    <s v="N/A"/>
    <s v="Avance 20%"/>
    <s v="N/A"/>
    <n v="700000"/>
    <n v="0"/>
    <n v="700000"/>
    <n v="2800000"/>
    <n v="500000"/>
    <m/>
    <m/>
  </r>
  <r>
    <x v="25"/>
    <s v="017-0009624-9"/>
    <x v="1"/>
    <s v="BS-0011924-2019"/>
    <n v="3450000"/>
    <n v="300000"/>
    <n v="11.5"/>
    <x v="0"/>
    <n v="2047"/>
    <n v="2019"/>
    <s v="MEDIO AMBIENTE"/>
    <s v="N/A"/>
    <s v="Avance 20%"/>
    <s v="N/A"/>
    <n v="690000"/>
    <n v="0"/>
    <n v="690000"/>
    <n v="2760000"/>
    <n v="300000"/>
    <m/>
    <m/>
  </r>
  <r>
    <x v="47"/>
    <s v="001-0512388-9"/>
    <x v="1"/>
    <s v="BS-0011562-2019"/>
    <n v="9200000"/>
    <n v="800000"/>
    <n v="11.5"/>
    <x v="0"/>
    <n v="2044"/>
    <n v="2019"/>
    <s v="MEDIO AMBIENTE"/>
    <s v="N/A"/>
    <s v="Avance 20%"/>
    <s v="N/A"/>
    <n v="1840000"/>
    <n v="0"/>
    <n v="1840000"/>
    <n v="7360000"/>
    <n v="800000"/>
    <m/>
    <m/>
  </r>
  <r>
    <x v="26"/>
    <s v="402-2306272-6"/>
    <x v="1"/>
    <s v="BS-0014331-2019"/>
    <n v="4600000"/>
    <n v="400000"/>
    <n v="11.5"/>
    <x v="0"/>
    <n v="2112"/>
    <n v="2019"/>
    <s v="MEDIO AMBIENTE"/>
    <s v="N/A"/>
    <s v="Avance 20%"/>
    <s v="N/A"/>
    <n v="920000"/>
    <n v="0"/>
    <n v="920000"/>
    <n v="2990000"/>
    <n v="400000"/>
    <m/>
    <m/>
  </r>
  <r>
    <x v="26"/>
    <s v="402-2306272-6"/>
    <x v="1"/>
    <s v="BS-0014331-2019"/>
    <n v="4600000"/>
    <n v="400000"/>
    <n v="11.5"/>
    <x v="0"/>
    <n v="567"/>
    <n v="2020"/>
    <s v="MEDIO AMBIENTE"/>
    <s v="N/A"/>
    <s v="Avance 15%"/>
    <s v="N/A"/>
    <n v="690000"/>
    <n v="0"/>
    <n v="690000"/>
    <n v="2990000"/>
    <n v="400000"/>
    <m/>
    <m/>
  </r>
  <r>
    <x v="48"/>
    <s v="010-0023606-5"/>
    <x v="1"/>
    <s v="BS-0014594-2019"/>
    <n v="3450000"/>
    <n v="300000"/>
    <n v="11.5"/>
    <x v="0"/>
    <n v="2136"/>
    <n v="2019"/>
    <s v="MEDIO AMBIENTE"/>
    <s v="N/A"/>
    <s v="Avance 20%"/>
    <s v="N/A"/>
    <n v="690000"/>
    <n v="0"/>
    <n v="690000"/>
    <n v="2760000"/>
    <n v="300000"/>
    <m/>
    <m/>
  </r>
  <r>
    <x v="49"/>
    <s v="017-0015738-9"/>
    <x v="1"/>
    <s v="BS-0014729-2019"/>
    <n v="3450000"/>
    <n v="300000"/>
    <n v="11.5"/>
    <x v="0"/>
    <n v="2133"/>
    <n v="2019"/>
    <s v="MEDIO AMBIENTE"/>
    <s v="N/A"/>
    <s v="Avance 20%"/>
    <s v="N/A"/>
    <n v="690000"/>
    <n v="0"/>
    <n v="690000"/>
    <n v="2760000"/>
    <n v="300000"/>
    <m/>
    <m/>
  </r>
  <r>
    <x v="27"/>
    <s v="002-0033508-1"/>
    <x v="1"/>
    <s v="BS-0011870-2019"/>
    <n v="3450000"/>
    <n v="300000"/>
    <n v="11.5"/>
    <x v="0"/>
    <n v="2048"/>
    <n v="2019"/>
    <s v="MEDIO AMBIENTE"/>
    <s v="N/A"/>
    <s v="Avance 20%"/>
    <s v="N/A"/>
    <n v="690000"/>
    <n v="0"/>
    <n v="690000"/>
    <n v="2242500"/>
    <n v="300000"/>
    <m/>
    <m/>
  </r>
  <r>
    <x v="27"/>
    <s v="002-0033508-1"/>
    <x v="1"/>
    <s v="BS-0011870-2019"/>
    <n v="3450000"/>
    <n v="300000"/>
    <n v="11.5"/>
    <x v="0"/>
    <n v="530"/>
    <n v="2020"/>
    <s v="MEDIO AMBIENTE"/>
    <s v="N/A"/>
    <s v="Avance 15%"/>
    <s v="N/A"/>
    <n v="517500"/>
    <n v="0"/>
    <n v="517500"/>
    <n v="2242500"/>
    <n v="300000"/>
    <m/>
    <m/>
  </r>
  <r>
    <x v="50"/>
    <s v="130-96705-9"/>
    <x v="1"/>
    <s v="BS-0014373-2019"/>
    <n v="4600000"/>
    <n v="400000"/>
    <n v="11.5"/>
    <x v="0"/>
    <n v="2115"/>
    <n v="2019"/>
    <s v="MEDIO AMBIENTE"/>
    <s v="N/A"/>
    <s v="Avance 20%"/>
    <s v="N/A"/>
    <n v="920000"/>
    <n v="0"/>
    <n v="920000"/>
    <n v="3680000"/>
    <n v="400000"/>
    <m/>
    <m/>
  </r>
  <r>
    <x v="51"/>
    <s v="125-0000271-7"/>
    <x v="1"/>
    <s v="BS-0014359-2019"/>
    <n v="2280000"/>
    <n v="200000"/>
    <n v="11.4"/>
    <x v="0"/>
    <n v="2137"/>
    <n v="2019"/>
    <s v="MEDIO AMBIENTE"/>
    <s v="N/A"/>
    <s v="Avance 20%"/>
    <s v="N/A"/>
    <n v="456000"/>
    <n v="0"/>
    <n v="456000"/>
    <n v="1824000"/>
    <n v="200000"/>
    <m/>
    <m/>
  </r>
  <r>
    <x v="32"/>
    <s v="422-00195-7"/>
    <x v="1"/>
    <s v="BS-0013961-2019"/>
    <n v="3450000"/>
    <n v="300000"/>
    <n v="11.5"/>
    <x v="0"/>
    <n v="2113"/>
    <n v="2019"/>
    <s v="MEDIO AMBIENTE"/>
    <s v="N/A"/>
    <s v="Avance 20%"/>
    <s v="N/A"/>
    <n v="690000"/>
    <n v="0"/>
    <n v="690000"/>
    <n v="2760000"/>
    <n v="300000"/>
    <m/>
    <m/>
  </r>
  <r>
    <x v="52"/>
    <s v="046-0019635-8"/>
    <x v="1"/>
    <s v="BS-0014367-2019"/>
    <n v="9000000"/>
    <n v="900000"/>
    <n v="10"/>
    <x v="3"/>
    <n v="1870"/>
    <n v="2019"/>
    <s v="MEDIO AMBIENTE"/>
    <s v="B1500000005; B1500000006"/>
    <s v="Adq. plantas de café a raíz dirigida "/>
    <n v="268200"/>
    <n v="2682000"/>
    <n v="938700"/>
    <n v="1743300"/>
    <n v="5328600"/>
    <n v="532860"/>
    <m/>
    <m/>
  </r>
  <r>
    <x v="52"/>
    <s v="046-0019635-8"/>
    <x v="1"/>
    <s v="BS-0014367-2019"/>
    <n v="9000000"/>
    <n v="900000"/>
    <n v="10"/>
    <x v="3"/>
    <n v="2114"/>
    <n v="2019"/>
    <s v="MEDIO AMBIENTE"/>
    <s v="N/A"/>
    <s v="Avance 20%"/>
    <s v="N/A"/>
    <n v="1800000"/>
    <n v="0"/>
    <n v="1800000"/>
    <n v="5328600"/>
    <n v="532860"/>
    <m/>
    <m/>
  </r>
  <r>
    <x v="52"/>
    <s v="046-0019635-8"/>
    <x v="1"/>
    <s v="BS-0014367-2019"/>
    <n v="9000000"/>
    <n v="900000"/>
    <n v="10"/>
    <x v="3"/>
    <n v="575"/>
    <n v="2020"/>
    <s v="MEDIO AMBIENTE"/>
    <s v="N/A"/>
    <s v="Avance 15%"/>
    <s v="N/A"/>
    <n v="1350000"/>
    <n v="0"/>
    <n v="1350000"/>
    <n v="5328600"/>
    <n v="532860"/>
    <m/>
    <m/>
  </r>
  <r>
    <x v="52"/>
    <s v="046-0019635-8"/>
    <x v="1"/>
    <s v="BS-0014367-2019"/>
    <n v="9000000"/>
    <n v="900000"/>
    <n v="10"/>
    <x v="3"/>
    <m/>
    <m/>
    <m/>
    <s v="B1500000004"/>
    <s v="Adq. plantas de café a raíz dirigida "/>
    <n v="98940"/>
    <n v="1137810"/>
    <n v="398233.5"/>
    <n v="739576.5"/>
    <n v="5328600"/>
    <n v="532860"/>
    <m/>
    <s v="EN CxP"/>
  </r>
  <r>
    <x v="53"/>
    <s v="104-0002189-4"/>
    <x v="1"/>
    <s v="BS-0014311-2019"/>
    <n v="2300000"/>
    <n v="200000"/>
    <n v="11.5"/>
    <x v="0"/>
    <n v="2615"/>
    <n v="2019"/>
    <s v="MEDIO AMBIENTE"/>
    <s v="N/A"/>
    <s v="Avance 20%"/>
    <s v="N/A"/>
    <n v="460000"/>
    <n v="0"/>
    <n v="460000"/>
    <n v="1840000"/>
    <n v="200000"/>
    <m/>
    <s v="COMPLETAR INFORMACION DE CONTRATO"/>
  </r>
  <r>
    <x v="33"/>
    <s v="018-0054720-8"/>
    <x v="1"/>
    <s v="BS-0013973-2019"/>
    <n v="1150000"/>
    <n v="100000"/>
    <n v="11.5"/>
    <x v="0"/>
    <n v="2053"/>
    <n v="2019"/>
    <s v="MEDIO AMBIENTE"/>
    <s v="N/A"/>
    <s v="Avance 20%"/>
    <s v="N/A"/>
    <n v="230000"/>
    <n v="0"/>
    <n v="230000"/>
    <n v="579370"/>
    <n v="50380"/>
    <m/>
    <m/>
  </r>
  <r>
    <x v="33"/>
    <s v="018-0054720-8"/>
    <x v="1"/>
    <s v="BS-0013973-2019"/>
    <n v="1150000"/>
    <n v="100000"/>
    <n v="11.5"/>
    <x v="0"/>
    <n v="623"/>
    <n v="2020"/>
    <s v="MEDIO AMBIENTE"/>
    <s v="N/A"/>
    <s v="Avance 15%"/>
    <s v="N/A"/>
    <n v="172500"/>
    <n v="0"/>
    <n v="172500"/>
    <n v="579370"/>
    <n v="50380"/>
    <m/>
    <m/>
  </r>
  <r>
    <x v="33"/>
    <s v="018-0054720-8"/>
    <x v="1"/>
    <s v="BS-0013973-2019"/>
    <n v="1150000"/>
    <n v="100000"/>
    <n v="11.5"/>
    <x v="0"/>
    <m/>
    <m/>
    <m/>
    <s v="B1500000006"/>
    <s v="Adq. plantas de café en fundas"/>
    <n v="49620"/>
    <n v="719490"/>
    <n v="251821.49999999997"/>
    <n v="467668.5"/>
    <n v="579370"/>
    <n v="50380"/>
    <m/>
    <s v="EN CxP"/>
  </r>
  <r>
    <x v="54"/>
    <s v="402-2007705-7"/>
    <x v="1"/>
    <s v="BS-0014319-2019"/>
    <n v="1150000"/>
    <n v="100000"/>
    <n v="11.5"/>
    <x v="0"/>
    <n v="2056"/>
    <n v="2019"/>
    <s v="MEDIO AMBIENTE"/>
    <s v="N/A"/>
    <s v="Avance 20%"/>
    <s v="N/A"/>
    <n v="230000"/>
    <n v="0"/>
    <n v="230000"/>
    <n v="920000"/>
    <n v="100000"/>
    <m/>
    <m/>
  </r>
  <r>
    <x v="36"/>
    <s v="131-13508-2"/>
    <x v="1"/>
    <s v="BS-0014322-2019"/>
    <n v="6900000"/>
    <n v="600000"/>
    <n v="11.5"/>
    <x v="0"/>
    <n v="2111"/>
    <n v="2019"/>
    <s v="MEDIO AMBIENTE"/>
    <s v="N/A"/>
    <s v="Avance 20%"/>
    <s v="N/A"/>
    <n v="1380000"/>
    <n v="0"/>
    <n v="1380000"/>
    <n v="2216510"/>
    <n v="192740"/>
    <m/>
    <m/>
  </r>
  <r>
    <x v="36"/>
    <s v="131-13508-2"/>
    <x v="1"/>
    <s v="BS-0014322-2019"/>
    <n v="6900000"/>
    <n v="600000"/>
    <n v="11.5"/>
    <x v="0"/>
    <n v="532"/>
    <n v="2020"/>
    <s v="MEDIO AMBIENTE"/>
    <s v="B1500000101"/>
    <s v="Adq. plantas de café en fundas"/>
    <n v="407260"/>
    <n v="5905270"/>
    <n v="1181054"/>
    <n v="4724216"/>
    <n v="2216510"/>
    <n v="192740"/>
    <m/>
    <m/>
  </r>
  <r>
    <x v="38"/>
    <s v="110-0003544-1"/>
    <x v="1"/>
    <s v="BS-0014328-2019"/>
    <n v="1150000"/>
    <n v="100000"/>
    <n v="11.5"/>
    <x v="0"/>
    <n v="2055"/>
    <n v="2019"/>
    <s v="MEDIO AMBIENTE"/>
    <s v="N/A"/>
    <s v="Avance 20%"/>
    <s v="N/A"/>
    <n v="230000"/>
    <n v="0"/>
    <n v="230000"/>
    <n v="747500"/>
    <n v="100000"/>
    <m/>
    <m/>
  </r>
  <r>
    <x v="38"/>
    <s v="110-0003544-1"/>
    <x v="1"/>
    <s v="BS-0014328-2019"/>
    <n v="1150000"/>
    <n v="100000"/>
    <n v="11.5"/>
    <x v="0"/>
    <n v="624"/>
    <n v="2020"/>
    <s v="MEDIO AMBIENTE"/>
    <s v="N/A"/>
    <s v="Avance 15%"/>
    <s v="N/A"/>
    <n v="172500"/>
    <n v="0"/>
    <n v="172500"/>
    <n v="747500"/>
    <n v="100000"/>
    <m/>
    <m/>
  </r>
  <r>
    <x v="55"/>
    <s v="1-31-09064-8"/>
    <x v="1"/>
    <s v="BS-0014356-2019"/>
    <n v="11500000"/>
    <n v="1000000"/>
    <n v="11.5"/>
    <x v="0"/>
    <n v="2127"/>
    <n v="2019"/>
    <s v="MEDIO AMBIENTE"/>
    <s v="N/A"/>
    <s v="Avance 20%"/>
    <s v="N/A"/>
    <n v="2300000"/>
    <n v="0"/>
    <n v="2300000"/>
    <n v="9200000"/>
    <n v="1000000"/>
    <m/>
    <m/>
  </r>
  <r>
    <x v="40"/>
    <s v="131-61052-8"/>
    <x v="1"/>
    <s v="BS-0014263-2019"/>
    <n v="15000000"/>
    <n v="1500000"/>
    <n v="10"/>
    <x v="3"/>
    <n v="2126"/>
    <n v="2019"/>
    <s v="MEDIO AMBIENTE"/>
    <s v="N/A"/>
    <s v="Avance 20%"/>
    <s v="N/A"/>
    <n v="3000000"/>
    <n v="0"/>
    <n v="3000000"/>
    <n v="12000000"/>
    <n v="1500000"/>
    <m/>
    <m/>
  </r>
  <r>
    <x v="41"/>
    <s v="131-60195-2"/>
    <x v="1"/>
    <s v="BS-0011708-2019"/>
    <n v="1725000"/>
    <n v="150000"/>
    <n v="11.5"/>
    <x v="0"/>
    <n v="2045"/>
    <n v="2019"/>
    <s v="MEDIO AMBIENTE"/>
    <s v="N/A"/>
    <s v="Avance 20%"/>
    <s v="N/A"/>
    <n v="345000"/>
    <n v="0"/>
    <n v="345000"/>
    <n v="1117200"/>
    <n v="150000"/>
    <m/>
    <m/>
  </r>
  <r>
    <x v="41"/>
    <s v="131-60195-2"/>
    <x v="1"/>
    <s v="BS-0011708-2019"/>
    <n v="1725000"/>
    <n v="150000"/>
    <n v="11.5"/>
    <x v="0"/>
    <m/>
    <m/>
    <m/>
    <s v="N/A"/>
    <s v="Avance 15%"/>
    <s v="N/A"/>
    <n v="262800"/>
    <n v="0"/>
    <n v="262800"/>
    <n v="1117200"/>
    <n v="150000"/>
    <m/>
    <s v="BUSCAR LIBRAMIENTO"/>
  </r>
  <r>
    <x v="42"/>
    <s v="001-1748266-1"/>
    <x v="1"/>
    <s v="BS-0014325-2019"/>
    <n v="4200000"/>
    <n v="400000"/>
    <n v="10.5"/>
    <x v="0"/>
    <n v="2118"/>
    <n v="2019"/>
    <s v="MEDIO AMBIENTE"/>
    <s v="N/A"/>
    <s v="Avance 20%"/>
    <s v="N/A"/>
    <n v="840000"/>
    <n v="0"/>
    <n v="840000"/>
    <n v="2730000"/>
    <n v="400000"/>
    <m/>
    <m/>
  </r>
  <r>
    <x v="42"/>
    <s v="001-1748266-1"/>
    <x v="1"/>
    <s v="BS-0014325-2019"/>
    <n v="4200000"/>
    <n v="400000"/>
    <n v="10.5"/>
    <x v="0"/>
    <n v="529"/>
    <n v="2020"/>
    <s v="MEDIO AMBIENTE"/>
    <s v="N/A"/>
    <s v="Avance 15%"/>
    <s v="N/A"/>
    <n v="630000"/>
    <n v="0"/>
    <n v="630000"/>
    <n v="2730000"/>
    <n v="400000"/>
    <m/>
    <m/>
  </r>
  <r>
    <x v="56"/>
    <s v="402-2327694-6"/>
    <x v="1"/>
    <s v="BS-0014357-2019"/>
    <n v="3450000"/>
    <n v="300000"/>
    <n v="11.5"/>
    <x v="0"/>
    <n v="2116"/>
    <n v="2019"/>
    <s v="MEDIO AMBIENTE"/>
    <s v="N/A"/>
    <s v="Avance 20%"/>
    <s v="N/A"/>
    <n v="690000"/>
    <n v="0"/>
    <n v="690000"/>
    <n v="2760000"/>
    <n v="300000"/>
    <m/>
    <m/>
  </r>
  <r>
    <x v="27"/>
    <s v="002-0033508-1"/>
    <x v="2"/>
    <s v="BS-0015201-2019"/>
    <n v="975000"/>
    <n v="15000"/>
    <n v="65"/>
    <x v="5"/>
    <n v="2438"/>
    <n v="2019"/>
    <s v="MEDIO AMBIENTE"/>
    <s v="B1500000039"/>
    <s v="Adq. plantas de aguacate"/>
    <n v="15000"/>
    <n v="1065000"/>
    <n v="0"/>
    <n v="1065000"/>
    <n v="0"/>
    <n v="0"/>
    <s v="Completo"/>
    <m/>
  </r>
  <r>
    <x v="27"/>
    <s v="002-0033508-1"/>
    <x v="2"/>
    <s v="BS-0015201-2019"/>
    <n v="7000000"/>
    <n v="100000"/>
    <n v="70"/>
    <x v="6"/>
    <n v="2438"/>
    <n v="2019"/>
    <s v="MEDIO AMBIENTE"/>
    <s v="B1500000039"/>
    <s v="Adq. plantas de aguacate"/>
    <n v="100000"/>
    <n v="7800000"/>
    <n v="0"/>
    <n v="7800000"/>
    <n v="0"/>
    <n v="0"/>
    <s v="Completo"/>
    <m/>
  </r>
  <r>
    <x v="27"/>
    <s v="002-0033508-1"/>
    <x v="2"/>
    <s v="BS-0015201-2019"/>
    <n v="1200000"/>
    <n v="20000"/>
    <n v="60"/>
    <x v="7"/>
    <n v="2438"/>
    <n v="2019"/>
    <s v="MEDIO AMBIENTE"/>
    <s v="B1500000039"/>
    <s v="Adq. plantas de aguacate"/>
    <n v="20000"/>
    <n v="1320000"/>
    <n v="0"/>
    <n v="1320000"/>
    <n v="0"/>
    <n v="0"/>
    <s v="Completo"/>
    <m/>
  </r>
  <r>
    <x v="51"/>
    <s v="125-0000271-7"/>
    <x v="2"/>
    <s v="BS-0015286-2019"/>
    <n v="900000"/>
    <n v="15000"/>
    <n v="60"/>
    <x v="5"/>
    <n v="2367"/>
    <n v="2019"/>
    <s v="MEDIO AMBIENTE"/>
    <s v="N/A"/>
    <s v="Avance 20%"/>
    <s v="N/A"/>
    <n v="180000"/>
    <n v="0"/>
    <n v="180000"/>
    <n v="0"/>
    <n v="0"/>
    <s v="Completo"/>
    <m/>
  </r>
  <r>
    <x v="51"/>
    <s v="125-0000271-7"/>
    <x v="2"/>
    <s v="BS-0015286-2019"/>
    <n v="650000"/>
    <n v="10000"/>
    <n v="65"/>
    <x v="6"/>
    <n v="2367"/>
    <n v="2019"/>
    <s v="MEDIO AMBIENTE"/>
    <s v="N/A"/>
    <s v="Avance 20%"/>
    <s v="N/A"/>
    <n v="130000"/>
    <n v="0"/>
    <n v="130000"/>
    <n v="178750"/>
    <n v="2750"/>
    <m/>
    <m/>
  </r>
  <r>
    <x v="51"/>
    <s v="125-0000271-7"/>
    <x v="2"/>
    <s v="BS-0015286-2019"/>
    <n v="900000"/>
    <n v="15000"/>
    <n v="60"/>
    <x v="5"/>
    <n v="2707"/>
    <n v="2019"/>
    <s v="MEDIO AMBIENTE"/>
    <m/>
    <s v="Adq. plantas de aguacate"/>
    <n v="15000"/>
    <n v="990000"/>
    <n v="198000"/>
    <n v="792000"/>
    <n v="0"/>
    <n v="0"/>
    <s v="Completo"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1250"/>
    <n v="88750"/>
    <n v="17750"/>
    <n v="71000"/>
    <n v="178750"/>
    <n v="2750"/>
    <m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s v="125-0000271-7"/>
    <x v="2"/>
    <s v="BS-0015286-2019"/>
    <n v="900000"/>
    <n v="15000"/>
    <n v="60"/>
    <x v="5"/>
    <n v="692"/>
    <n v="2020"/>
    <s v="MEDIO AMBIENTE"/>
    <s v="B1500000002"/>
    <s v="Adq. plantas de aguacate"/>
    <n v="2750"/>
    <n v="215562.5"/>
    <n v="43112.5"/>
    <n v="172450"/>
    <n v="0"/>
    <n v="0"/>
    <s v="Completo"/>
    <m/>
  </r>
  <r>
    <x v="56"/>
    <s v="402-2327694-6"/>
    <x v="2"/>
    <s v="BS-0014935-2019"/>
    <n v="1300000"/>
    <n v="20000"/>
    <n v="65"/>
    <x v="5"/>
    <n v="2278"/>
    <n v="2019"/>
    <s v="MEDIO AMBIENTE"/>
    <s v="N/A"/>
    <s v="Avance 20%"/>
    <s v="N/A"/>
    <n v="260000"/>
    <n v="0"/>
    <n v="260000"/>
    <n v="159250"/>
    <n v="2450"/>
    <m/>
    <m/>
  </r>
  <r>
    <x v="56"/>
    <s v="402-2327694-6"/>
    <x v="2"/>
    <s v="BS-0014935-2019"/>
    <n v="3150000"/>
    <n v="45000"/>
    <n v="70"/>
    <x v="6"/>
    <n v="2278"/>
    <n v="2019"/>
    <s v="MEDIO AMBIENTE"/>
    <s v="N/A"/>
    <s v="Avance 20%"/>
    <s v="N/A"/>
    <n v="630000"/>
    <n v="0"/>
    <n v="630000"/>
    <n v="39760"/>
    <n v="568"/>
    <m/>
    <m/>
  </r>
  <r>
    <x v="56"/>
    <s v="402-2327694-6"/>
    <x v="2"/>
    <s v="BS-0014935-2019"/>
    <n v="1200000"/>
    <n v="20000"/>
    <n v="60"/>
    <x v="7"/>
    <n v="2278"/>
    <n v="2019"/>
    <s v="MEDIO AMBIENTE"/>
    <s v="N/A"/>
    <s v="Avance 20%"/>
    <s v="N/A"/>
    <n v="240000"/>
    <n v="0"/>
    <n v="240000"/>
    <n v="962400"/>
    <n v="16040"/>
    <m/>
    <m/>
  </r>
  <r>
    <x v="56"/>
    <s v="402-2327694-6"/>
    <x v="2"/>
    <s v="BS-0014935-2019"/>
    <n v="1300000"/>
    <n v="20000"/>
    <n v="65"/>
    <x v="5"/>
    <n v="2492"/>
    <n v="2019"/>
    <s v="MEDIO AMBIENTE"/>
    <s v="B1500000002"/>
    <s v="Adq. plantas de aguacate"/>
    <n v="2000"/>
    <n v="142000"/>
    <n v="28400"/>
    <n v="113600"/>
    <n v="159250"/>
    <n v="2450"/>
    <m/>
    <m/>
  </r>
  <r>
    <x v="56"/>
    <s v="402-2327694-6"/>
    <x v="2"/>
    <s v="BS-0014935-2019"/>
    <n v="1300000"/>
    <n v="20000"/>
    <n v="65"/>
    <x v="5"/>
    <n v="2492"/>
    <n v="2019"/>
    <s v="MEDIO AMBIENTE"/>
    <s v="B1500000004"/>
    <s v="Adq. plantas de aguacate"/>
    <n v="6000"/>
    <n v="426000"/>
    <n v="85200"/>
    <n v="340800"/>
    <n v="159250"/>
    <n v="2450"/>
    <m/>
    <m/>
  </r>
  <r>
    <x v="56"/>
    <s v="402-2327694-6"/>
    <x v="2"/>
    <s v="BS-0014935-2019"/>
    <n v="1300000"/>
    <n v="20000"/>
    <n v="65"/>
    <x v="5"/>
    <n v="2492"/>
    <n v="2019"/>
    <s v="MEDIO AMBIENTE"/>
    <s v="B1500000005"/>
    <s v="Adq. plantas de aguacate"/>
    <n v="1000"/>
    <n v="71000"/>
    <n v="14200"/>
    <n v="56800"/>
    <n v="159250"/>
    <n v="2450"/>
    <m/>
    <m/>
  </r>
  <r>
    <x v="56"/>
    <s v="402-2327694-6"/>
    <x v="2"/>
    <s v="BS-0014935-2019"/>
    <n v="3150000"/>
    <n v="45000"/>
    <n v="70"/>
    <x v="6"/>
    <n v="2492"/>
    <n v="2019"/>
    <s v="MEDIO AMBIENTE"/>
    <s v="B1500000001"/>
    <s v="Adq. plantas de aguacate"/>
    <n v="23692"/>
    <n v="1800592"/>
    <n v="360118.4"/>
    <n v="1440473.6"/>
    <n v="39760"/>
    <n v="568"/>
    <m/>
    <m/>
  </r>
  <r>
    <x v="56"/>
    <s v="402-2327694-6"/>
    <x v="2"/>
    <s v="BS-0014935-2019"/>
    <n v="3150000"/>
    <n v="45000"/>
    <n v="70"/>
    <x v="6"/>
    <n v="2492"/>
    <n v="2019"/>
    <s v="MEDIO AMBIENTE"/>
    <s v="B1500000002"/>
    <s v="Adq. plantas de aguacate"/>
    <n v="8590"/>
    <n v="652840"/>
    <n v="130568"/>
    <n v="522272"/>
    <n v="39760"/>
    <n v="568"/>
    <m/>
    <m/>
  </r>
  <r>
    <x v="56"/>
    <s v="402-2327694-6"/>
    <x v="2"/>
    <s v="BS-0014935-2019"/>
    <n v="3150000"/>
    <n v="45000"/>
    <n v="70"/>
    <x v="6"/>
    <n v="2492"/>
    <n v="2019"/>
    <s v="MEDIO AMBIENTE"/>
    <s v="B1500000005"/>
    <s v="Adq. plantas de aguacate"/>
    <n v="1500"/>
    <n v="114000"/>
    <n v="22800"/>
    <n v="91200"/>
    <n v="39760"/>
    <n v="568"/>
    <m/>
    <m/>
  </r>
  <r>
    <x v="56"/>
    <s v="402-2327694-6"/>
    <x v="2"/>
    <s v="BS-0014935-2019"/>
    <n v="1300000"/>
    <n v="20000"/>
    <n v="65"/>
    <x v="5"/>
    <n v="2587"/>
    <n v="2019"/>
    <s v="MEDIO AMBIENTE"/>
    <m/>
    <s v="Adq. plantas de aguacate"/>
    <n v="2500"/>
    <n v="177500"/>
    <n v="35500"/>
    <n v="142000"/>
    <n v="159250"/>
    <n v="2450"/>
    <m/>
    <m/>
  </r>
  <r>
    <x v="56"/>
    <s v="402-2327694-6"/>
    <x v="2"/>
    <s v="BS-0014935-2019"/>
    <n v="3150000"/>
    <n v="45000"/>
    <n v="70"/>
    <x v="6"/>
    <n v="2587"/>
    <n v="2019"/>
    <s v="MEDIO AMBIENTE"/>
    <m/>
    <s v="Adq. plantas de aguacate"/>
    <n v="8650"/>
    <n v="657400"/>
    <n v="131480"/>
    <n v="525920"/>
    <n v="39760"/>
    <n v="568"/>
    <m/>
    <m/>
  </r>
  <r>
    <x v="56"/>
    <s v="402-2327694-6"/>
    <x v="2"/>
    <s v="BS-0014935-2019"/>
    <n v="1300000"/>
    <n v="20000"/>
    <n v="65"/>
    <x v="5"/>
    <n v="297"/>
    <n v="2020"/>
    <s v="MEDIO AMBIENTE"/>
    <s v="B1500000009; B1500000010"/>
    <s v="Adq. plantas de aguacate"/>
    <n v="6050"/>
    <n v="429550"/>
    <n v="85910"/>
    <n v="343640"/>
    <n v="159250"/>
    <n v="2450"/>
    <m/>
    <m/>
  </r>
  <r>
    <x v="56"/>
    <s v="402-2327694-6"/>
    <x v="2"/>
    <s v="BS-0014935-2019"/>
    <n v="1200000"/>
    <n v="20000"/>
    <n v="60"/>
    <x v="7"/>
    <n v="297"/>
    <n v="2020"/>
    <s v="MEDIO AMBIENTE"/>
    <s v="B1500000009; B1500000010"/>
    <s v="Adq. plantas de aguacate"/>
    <n v="1960"/>
    <n v="129360"/>
    <n v="25872"/>
    <n v="103488"/>
    <n v="962400"/>
    <n v="16040"/>
    <m/>
    <m/>
  </r>
  <r>
    <x v="56"/>
    <s v="402-2327694-6"/>
    <x v="2"/>
    <s v="BS-0014935-2019"/>
    <n v="3150000"/>
    <n v="45000"/>
    <n v="70"/>
    <x v="6"/>
    <n v="323"/>
    <n v="2020"/>
    <s v="MEDIO AMBIENTE"/>
    <s v="B1500000011"/>
    <s v="Adq. plantas de aguacate"/>
    <n v="2000"/>
    <n v="152000"/>
    <n v="30400"/>
    <n v="121600"/>
    <n v="39760"/>
    <n v="568"/>
    <m/>
    <m/>
  </r>
  <r>
    <x v="56"/>
    <s v="402-2327694-6"/>
    <x v="2"/>
    <s v="BS-0014935-2019"/>
    <n v="1200000"/>
    <n v="20000"/>
    <n v="60"/>
    <x v="7"/>
    <n v="323"/>
    <n v="2020"/>
    <s v="MEDIO AMBIENTE"/>
    <s v="B1500000011"/>
    <s v="Adq. plantas de aguacate"/>
    <n v="2000"/>
    <n v="132000"/>
    <n v="26400"/>
    <n v="105600"/>
    <n v="962400"/>
    <n v="16040"/>
    <m/>
    <m/>
  </r>
  <r>
    <x v="41"/>
    <s v="131-60195-2"/>
    <x v="0"/>
    <s v="BS-0000789-2018"/>
    <n v="15000000"/>
    <n v="1500000"/>
    <n v="10"/>
    <x v="3"/>
    <m/>
    <m/>
    <m/>
    <m/>
    <s v="Adq. plantas de café a raíz dirigida "/>
    <n v="268200"/>
    <m/>
    <m/>
    <s v=""/>
    <n v="2984400"/>
    <n v="298440"/>
    <m/>
    <s v="CANTIDAD DE PLANTAS CORRESPONDE A LAS QUE FALTAN POR PASAR DEL SEGUIMIENTO ORIGINAL QUE NO APARECEN EN LA EJECUCIÓN"/>
  </r>
  <r>
    <x v="41"/>
    <s v="131-60195-2"/>
    <x v="0"/>
    <s v="BS-0000789-2018"/>
    <n v="11500000"/>
    <n v="1000000"/>
    <n v="11.5"/>
    <x v="0"/>
    <m/>
    <m/>
    <m/>
    <m/>
    <s v="Adq. plantas de café en fundas"/>
    <n v="399568"/>
    <m/>
    <m/>
    <s v=""/>
    <n v="5234018"/>
    <n v="455132"/>
    <m/>
    <s v="CANTIDAD DE PLANTAS CORRESPONDE A LAS QUE FALTAN POR PASAR DEL SEGUIMIENTO ORIGINAL QUE NO APARECEN EN LA EJECUCIÓN"/>
  </r>
  <r>
    <x v="9"/>
    <s v="131-53326-4"/>
    <x v="0"/>
    <s v="BS-0000773-2018"/>
    <n v="2400000"/>
    <n v="200000"/>
    <n v="12"/>
    <x v="1"/>
    <m/>
    <m/>
    <m/>
    <m/>
    <s v="Adq. plantas de guama"/>
    <n v="18000"/>
    <n v="288000"/>
    <n v="57600"/>
    <n v="230400"/>
    <n v="9600"/>
    <n v="800"/>
    <m/>
    <s v="NO HAN SIDO PAGADAS"/>
  </r>
  <r>
    <x v="16"/>
    <m/>
    <x v="0"/>
    <s v="BS-0000752-2018"/>
    <n v="11500000"/>
    <n v="1000000"/>
    <n v="11.5"/>
    <x v="0"/>
    <m/>
    <m/>
    <m/>
    <m/>
    <s v="Adq. plantas de café en fundas"/>
    <n v="661600"/>
    <m/>
    <m/>
    <s v=""/>
    <n v="3891600"/>
    <n v="338400"/>
    <m/>
    <s v="CANTIDAD DE PLANTAS CORRESPONDE A LAS QUE FALTAN POR PASAR DEL SEGUIMIENTO ORIGINAL QUE NO APARECEN EN LA EJECUCIÓN"/>
  </r>
  <r>
    <x v="16"/>
    <m/>
    <x v="0"/>
    <s v="BS-0000752-2018"/>
    <n v="2400000"/>
    <n v="200000"/>
    <n v="12"/>
    <x v="1"/>
    <m/>
    <m/>
    <m/>
    <m/>
    <s v="Adq. plantas de guama"/>
    <n v="5000"/>
    <m/>
    <m/>
    <s v=""/>
    <n v="2340000"/>
    <n v="195000"/>
    <m/>
    <s v="CANTIDAD DE PLANTAS CORRESPONDE A LAS QUE FALTAN POR PASAR DEL SEGUIMIENTO ORIGINAL QUE NO APARECEN EN LA EJECUCIÓN"/>
  </r>
  <r>
    <x v="9"/>
    <s v="131-53326-4"/>
    <x v="0"/>
    <s v="BS-0000773-2018"/>
    <n v="23000000"/>
    <n v="2000000"/>
    <n v="11.5"/>
    <x v="0"/>
    <n v="393"/>
    <n v="2020"/>
    <s v="MEDIO AMBIENTE"/>
    <s v="B1500000306"/>
    <s v="Adq. plantas de café en fundas"/>
    <n v="96900"/>
    <n v="1501950"/>
    <n v="300390"/>
    <n v="1201560"/>
    <n v="9765995.5"/>
    <n v="849217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4">
  <r>
    <x v="0"/>
    <x v="0"/>
    <x v="0"/>
    <x v="0"/>
    <n v="8050000"/>
    <n v="700000"/>
    <n v="11.5"/>
    <x v="0"/>
    <s v="20866874"/>
    <n v="2018"/>
    <s v="Cheques"/>
    <s v="N/A"/>
    <s v="Avance 20%"/>
    <s v="N/A"/>
    <n v="1610000"/>
    <n v="0"/>
    <n v="1610000"/>
    <n v="2291812"/>
    <n v="199288"/>
    <m/>
    <m/>
  </r>
  <r>
    <x v="0"/>
    <x v="0"/>
    <x v="0"/>
    <x v="0"/>
    <n v="8050000"/>
    <n v="700000"/>
    <n v="11.5"/>
    <x v="0"/>
    <n v="904"/>
    <n v="2018"/>
    <s v="MAPRE"/>
    <s v="N/A"/>
    <s v="Avance 15%"/>
    <s v="N/A"/>
    <n v="1207500"/>
    <n v="0"/>
    <n v="1207500"/>
    <n v="2291812"/>
    <n v="199288"/>
    <m/>
    <m/>
  </r>
  <r>
    <x v="0"/>
    <x v="0"/>
    <x v="0"/>
    <x v="0"/>
    <n v="8050000"/>
    <n v="700000"/>
    <n v="11.5"/>
    <x v="0"/>
    <n v="1402"/>
    <n v="2018"/>
    <s v="MAPRE"/>
    <m/>
    <s v="Adq. plantas de café en fundas"/>
    <n v="229300"/>
    <n v="3783450"/>
    <n v="1324207.5"/>
    <n v="2459242.5"/>
    <n v="2291812"/>
    <n v="199288"/>
    <m/>
    <m/>
  </r>
  <r>
    <x v="0"/>
    <x v="0"/>
    <x v="0"/>
    <x v="0"/>
    <n v="8050000"/>
    <n v="700000"/>
    <n v="11.5"/>
    <x v="0"/>
    <n v="1484"/>
    <n v="2019"/>
    <s v="MEDIO AMBIENTE"/>
    <m/>
    <s v="Adq. plantas de café en fundas"/>
    <n v="22337"/>
    <n v="368560.5"/>
    <n v="128996.17499999999"/>
    <n v="239564.32500000001"/>
    <n v="2291812"/>
    <n v="199288"/>
    <m/>
    <m/>
  </r>
  <r>
    <x v="0"/>
    <x v="0"/>
    <x v="0"/>
    <x v="0"/>
    <n v="8050000"/>
    <n v="700000"/>
    <n v="11.5"/>
    <x v="0"/>
    <n v="1885"/>
    <n v="2019"/>
    <s v="MEDIO AMBIENTE"/>
    <m/>
    <s v="Adq. plantas de café en fundas"/>
    <n v="66075"/>
    <n v="1090237.5"/>
    <n v="381583.125"/>
    <n v="708654.375"/>
    <n v="2291812"/>
    <n v="199288"/>
    <m/>
    <m/>
  </r>
  <r>
    <x v="0"/>
    <x v="0"/>
    <x v="0"/>
    <x v="0"/>
    <n v="8050000"/>
    <n v="700000"/>
    <n v="11.5"/>
    <x v="0"/>
    <n v="2274"/>
    <n v="2019"/>
    <s v="MEDIO AMBIENTE"/>
    <m/>
    <s v="Adq. plantas de café en fundas"/>
    <n v="86000"/>
    <n v="1419000"/>
    <n v="496649.99999999994"/>
    <n v="922350"/>
    <n v="2291812"/>
    <n v="199288"/>
    <m/>
    <m/>
  </r>
  <r>
    <x v="0"/>
    <x v="0"/>
    <x v="0"/>
    <x v="0"/>
    <n v="8050000"/>
    <n v="700000"/>
    <n v="11.5"/>
    <x v="0"/>
    <n v="2799"/>
    <n v="2019"/>
    <s v="MEDIO AMBIENTE"/>
    <m/>
    <s v="Adq. plantas de café en fundas"/>
    <n v="97000"/>
    <n v="1600500"/>
    <n v="486063.2"/>
    <n v="1114436.8"/>
    <n v="2291812"/>
    <n v="199288"/>
    <m/>
    <m/>
  </r>
  <r>
    <x v="1"/>
    <x v="1"/>
    <x v="0"/>
    <x v="1"/>
    <n v="23000000"/>
    <n v="2000000"/>
    <n v="11.5"/>
    <x v="0"/>
    <s v="20866886"/>
    <n v="2018"/>
    <s v="Cheques"/>
    <s v="N/A"/>
    <s v="Avance 20%"/>
    <s v="N/A"/>
    <n v="4600000"/>
    <n v="0"/>
    <n v="4600000"/>
    <n v="18400000"/>
    <n v="2000000"/>
    <m/>
    <m/>
  </r>
  <r>
    <x v="1"/>
    <x v="1"/>
    <x v="0"/>
    <x v="1"/>
    <n v="3600000"/>
    <n v="300000"/>
    <n v="12"/>
    <x v="1"/>
    <s v="20866886"/>
    <n v="2018"/>
    <s v="Cheques"/>
    <s v="N/A"/>
    <s v="Avance 20%"/>
    <s v="N/A"/>
    <n v="720000"/>
    <n v="0"/>
    <n v="720000"/>
    <n v="2880000"/>
    <n v="300000"/>
    <m/>
    <m/>
  </r>
  <r>
    <x v="2"/>
    <x v="1"/>
    <x v="0"/>
    <x v="2"/>
    <n v="5750000"/>
    <n v="500000"/>
    <n v="11.5"/>
    <x v="0"/>
    <s v="20866887"/>
    <n v="2018"/>
    <s v="Cheques"/>
    <s v="N/A"/>
    <s v="Avance 20%"/>
    <s v="N/A"/>
    <n v="1150000"/>
    <n v="0"/>
    <n v="1150000"/>
    <n v="2119128"/>
    <n v="184272"/>
    <m/>
    <m/>
  </r>
  <r>
    <x v="2"/>
    <x v="1"/>
    <x v="0"/>
    <x v="2"/>
    <n v="5750000"/>
    <n v="500000"/>
    <n v="11.5"/>
    <x v="0"/>
    <n v="635"/>
    <n v="2018"/>
    <s v="MAPRE"/>
    <s v="N/A"/>
    <s v="Avance 15%"/>
    <s v="N/A"/>
    <n v="862500"/>
    <n v="0"/>
    <n v="862500"/>
    <n v="2119128"/>
    <n v="184272"/>
    <m/>
    <m/>
  </r>
  <r>
    <x v="2"/>
    <x v="1"/>
    <x v="0"/>
    <x v="2"/>
    <n v="5750000"/>
    <n v="500000"/>
    <n v="11.5"/>
    <x v="0"/>
    <n v="841"/>
    <n v="2018"/>
    <s v="MAPRE"/>
    <m/>
    <s v="Adq. plantas de café en fundas"/>
    <n v="100000"/>
    <n v="1750000"/>
    <n v="612500"/>
    <n v="1137500"/>
    <n v="2119128"/>
    <n v="184272"/>
    <m/>
    <m/>
  </r>
  <r>
    <x v="2"/>
    <x v="1"/>
    <x v="0"/>
    <x v="2"/>
    <n v="5750000"/>
    <n v="500000"/>
    <n v="11.5"/>
    <x v="0"/>
    <n v="1419"/>
    <n v="2018"/>
    <s v="MAPRE"/>
    <m/>
    <s v="Adq. plantas de café en fundas"/>
    <n v="100000"/>
    <n v="1750000"/>
    <n v="612500"/>
    <n v="1137500"/>
    <n v="2119128"/>
    <n v="184272"/>
    <m/>
    <m/>
  </r>
  <r>
    <x v="2"/>
    <x v="1"/>
    <x v="0"/>
    <x v="2"/>
    <n v="5750000"/>
    <n v="500000"/>
    <n v="11.5"/>
    <x v="0"/>
    <n v="780"/>
    <n v="2019"/>
    <s v="MEDIO AMBIENTE"/>
    <m/>
    <s v="Adq. plantas de café en fundas"/>
    <n v="115728"/>
    <n v="2025240"/>
    <n v="708834"/>
    <n v="1316406"/>
    <n v="2119128"/>
    <n v="184272"/>
    <m/>
    <m/>
  </r>
  <r>
    <x v="3"/>
    <x v="2"/>
    <x v="0"/>
    <x v="3"/>
    <n v="34500000"/>
    <n v="3000000"/>
    <n v="11.5"/>
    <x v="0"/>
    <s v="20866885"/>
    <n v="2018"/>
    <s v="Cheques"/>
    <s v="N/A"/>
    <s v="Avance 20%"/>
    <s v="N/A"/>
    <n v="6900000"/>
    <n v="0"/>
    <n v="6900000"/>
    <n v="15236695"/>
    <n v="1324930"/>
    <m/>
    <m/>
  </r>
  <r>
    <x v="3"/>
    <x v="2"/>
    <x v="0"/>
    <x v="3"/>
    <n v="34500000"/>
    <n v="3000000"/>
    <n v="11.5"/>
    <x v="0"/>
    <n v="1242"/>
    <n v="2018"/>
    <s v="MAPRE"/>
    <m/>
    <s v="Adq. plantas de café en fundas"/>
    <n v="117450"/>
    <n v="1703025"/>
    <n v="340605"/>
    <n v="1362420"/>
    <n v="15236695"/>
    <n v="1324930"/>
    <m/>
    <m/>
  </r>
  <r>
    <x v="3"/>
    <x v="2"/>
    <x v="0"/>
    <x v="3"/>
    <n v="34500000"/>
    <n v="3000000"/>
    <n v="11.5"/>
    <x v="0"/>
    <n v="1514"/>
    <n v="2018"/>
    <s v="MAPRE"/>
    <m/>
    <s v="Adq. plantas de café en fundas"/>
    <n v="174000"/>
    <n v="2523000"/>
    <n v="504600"/>
    <n v="2018400"/>
    <n v="15236695"/>
    <n v="1324930"/>
    <m/>
    <m/>
  </r>
  <r>
    <x v="3"/>
    <x v="2"/>
    <x v="0"/>
    <x v="3"/>
    <n v="34500000"/>
    <n v="3000000"/>
    <n v="11.5"/>
    <x v="0"/>
    <n v="1958"/>
    <n v="2018"/>
    <s v="MAPRE"/>
    <m/>
    <s v="Adq. plantas de café en fundas"/>
    <n v="158970"/>
    <n v="2305065"/>
    <n v="461013"/>
    <n v="1844052"/>
    <n v="15236695"/>
    <n v="1324930"/>
    <m/>
    <m/>
  </r>
  <r>
    <x v="3"/>
    <x v="2"/>
    <x v="0"/>
    <x v="3"/>
    <n v="34500000"/>
    <n v="3000000"/>
    <n v="11.5"/>
    <x v="0"/>
    <n v="443"/>
    <n v="2019"/>
    <s v="MEDIO AMBIENTE"/>
    <m/>
    <s v="Adq. plantas de café en fundas"/>
    <n v="140020"/>
    <n v="2030290"/>
    <n v="406058"/>
    <n v="1624232"/>
    <n v="15236695"/>
    <n v="1324930"/>
    <m/>
    <m/>
  </r>
  <r>
    <x v="3"/>
    <x v="2"/>
    <x v="0"/>
    <x v="3"/>
    <n v="34500000"/>
    <n v="3000000"/>
    <n v="11.5"/>
    <x v="0"/>
    <n v="443"/>
    <n v="2019"/>
    <s v="MEDIO AMBIENTE"/>
    <m/>
    <s v="Adq. plantas de café en fundas"/>
    <n v="112060"/>
    <n v="1624870"/>
    <n v="324974"/>
    <n v="1299896"/>
    <n v="15236695"/>
    <n v="1324930"/>
    <m/>
    <m/>
  </r>
  <r>
    <x v="3"/>
    <x v="2"/>
    <x v="0"/>
    <x v="3"/>
    <n v="34500000"/>
    <n v="3000000"/>
    <n v="11.5"/>
    <x v="0"/>
    <n v="1456"/>
    <n v="2019"/>
    <s v="MEDIO AMBIENTE"/>
    <m/>
    <s v="Adq. plantas de café en fundas"/>
    <n v="84000"/>
    <n v="1218000"/>
    <n v="243600"/>
    <n v="974400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123560"/>
    <n v="1791620"/>
    <n v="358324"/>
    <n v="1433296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116330"/>
    <n v="1686785"/>
    <n v="337357"/>
    <n v="1349428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83860"/>
    <n v="1215970"/>
    <n v="243194"/>
    <n v="972776"/>
    <n v="15236695"/>
    <n v="1324930"/>
    <m/>
    <m/>
  </r>
  <r>
    <x v="3"/>
    <x v="2"/>
    <x v="0"/>
    <x v="3"/>
    <n v="34500000"/>
    <n v="3000000"/>
    <n v="11.5"/>
    <x v="0"/>
    <n v="2453"/>
    <n v="2019"/>
    <s v="MEDIO AMBIENTE"/>
    <m/>
    <s v="Adq. plantas de café en fundas"/>
    <n v="77500"/>
    <n v="1123750"/>
    <n v="224750"/>
    <n v="899000"/>
    <n v="15236695"/>
    <n v="1324930"/>
    <m/>
    <m/>
  </r>
  <r>
    <x v="3"/>
    <x v="2"/>
    <x v="0"/>
    <x v="3"/>
    <n v="34500000"/>
    <n v="3000000"/>
    <n v="11.5"/>
    <x v="0"/>
    <n v="2461"/>
    <n v="2019"/>
    <s v="MEDIO AMBIENTE"/>
    <m/>
    <s v="Adq. plantas de café en fundas"/>
    <n v="60000"/>
    <n v="870000"/>
    <n v="174000"/>
    <n v="696000"/>
    <n v="15236695"/>
    <n v="1324930"/>
    <m/>
    <m/>
  </r>
  <r>
    <x v="3"/>
    <x v="2"/>
    <x v="0"/>
    <x v="3"/>
    <n v="34500000"/>
    <n v="3000000"/>
    <n v="11.5"/>
    <x v="0"/>
    <n v="2584"/>
    <n v="2019"/>
    <s v="MEDIO AMBIENTE"/>
    <m/>
    <s v="Adq. plantas de café en fundas"/>
    <n v="70200"/>
    <n v="1017900"/>
    <n v="203580"/>
    <n v="814320"/>
    <n v="15236695"/>
    <n v="1324930"/>
    <m/>
    <m/>
  </r>
  <r>
    <x v="3"/>
    <x v="2"/>
    <x v="0"/>
    <x v="3"/>
    <n v="34500000"/>
    <n v="3000000"/>
    <n v="11.5"/>
    <x v="0"/>
    <n v="2584"/>
    <n v="2019"/>
    <s v="MEDIO AMBIENTE"/>
    <m/>
    <s v="Adq. plantas de café en fundas"/>
    <n v="50500"/>
    <n v="732250"/>
    <n v="146450"/>
    <n v="585800"/>
    <n v="15236695"/>
    <n v="1324930"/>
    <m/>
    <m/>
  </r>
  <r>
    <x v="3"/>
    <x v="2"/>
    <x v="0"/>
    <x v="3"/>
    <n v="34500000"/>
    <n v="3000000"/>
    <n v="11.5"/>
    <x v="0"/>
    <n v="2900"/>
    <n v="2019"/>
    <s v="MEDIO AMBIENTE"/>
    <m/>
    <s v="Adq. plantas de café en fundas"/>
    <n v="30000"/>
    <n v="435000"/>
    <n v="87000"/>
    <n v="348000"/>
    <n v="15236695"/>
    <n v="1324930"/>
    <m/>
    <m/>
  </r>
  <r>
    <x v="3"/>
    <x v="2"/>
    <x v="0"/>
    <x v="3"/>
    <n v="34500000"/>
    <n v="3000000"/>
    <n v="11.5"/>
    <x v="0"/>
    <n v="380"/>
    <n v="2020"/>
    <s v="MEDIO AMBIENTE"/>
    <s v="B1500000054"/>
    <s v="Adq. plantas de café en fundas"/>
    <n v="61700"/>
    <n v="894650"/>
    <n v="178930"/>
    <n v="715720"/>
    <n v="15236695"/>
    <n v="1324930"/>
    <m/>
    <m/>
  </r>
  <r>
    <x v="3"/>
    <x v="2"/>
    <x v="0"/>
    <x v="3"/>
    <n v="34500000"/>
    <n v="3000000"/>
    <n v="11.5"/>
    <x v="0"/>
    <m/>
    <m/>
    <m/>
    <m/>
    <s v="Adq. plantas de café en fundas"/>
    <n v="60320"/>
    <n v="874640"/>
    <n v="174928"/>
    <n v="699712"/>
    <n v="15236695"/>
    <n v="1324930"/>
    <m/>
    <s v="BUSCAR LIBRAMIENTO"/>
  </r>
  <r>
    <x v="3"/>
    <x v="2"/>
    <x v="0"/>
    <x v="3"/>
    <n v="34500000"/>
    <n v="3000000"/>
    <n v="11.5"/>
    <x v="0"/>
    <m/>
    <m/>
    <m/>
    <s v="B1500000045"/>
    <s v="Adq. plantas de café en fundas"/>
    <n v="79500"/>
    <n v="1152750"/>
    <n v="230550"/>
    <n v="922200"/>
    <n v="15236695"/>
    <n v="1324930"/>
    <m/>
    <s v="BUSCAR LIBRAMIENTO"/>
  </r>
  <r>
    <x v="3"/>
    <x v="2"/>
    <x v="0"/>
    <x v="3"/>
    <n v="34500000"/>
    <n v="3000000"/>
    <n v="11.5"/>
    <x v="0"/>
    <m/>
    <m/>
    <m/>
    <s v="B1500000046"/>
    <s v="Adq. plantas de café en fundas"/>
    <n v="75100"/>
    <n v="1088950"/>
    <n v="217790"/>
    <n v="871160"/>
    <n v="15236695"/>
    <n v="1324930"/>
    <m/>
    <s v="BUSCAR LIBRAMIENTO"/>
  </r>
  <r>
    <x v="4"/>
    <x v="3"/>
    <x v="0"/>
    <x v="4"/>
    <n v="12650000"/>
    <n v="1100000"/>
    <n v="11.5"/>
    <x v="0"/>
    <s v="20866879"/>
    <n v="2018"/>
    <s v="Cheques"/>
    <s v="N/A"/>
    <s v="Avance 20%"/>
    <s v="N/A"/>
    <n v="2530000"/>
    <n v="0"/>
    <n v="2530000"/>
    <n v="693208.5"/>
    <n v="60279"/>
    <m/>
    <m/>
  </r>
  <r>
    <x v="4"/>
    <x v="3"/>
    <x v="0"/>
    <x v="4"/>
    <n v="1200000"/>
    <n v="100000"/>
    <n v="12"/>
    <x v="1"/>
    <s v="20866879"/>
    <n v="2018"/>
    <s v="Cheques"/>
    <s v="N/A"/>
    <s v="Avance 20%"/>
    <s v="N/A"/>
    <n v="240000"/>
    <n v="0"/>
    <n v="240000"/>
    <n v="555600"/>
    <n v="46300"/>
    <m/>
    <m/>
  </r>
  <r>
    <x v="4"/>
    <x v="3"/>
    <x v="0"/>
    <x v="4"/>
    <n v="1050000"/>
    <n v="175000"/>
    <n v="6"/>
    <x v="2"/>
    <s v="20866879"/>
    <n v="2018"/>
    <s v="Cheques"/>
    <s v="N/A"/>
    <s v="Avance 20%"/>
    <s v="N/A"/>
    <n v="210000"/>
    <n v="0"/>
    <n v="210000"/>
    <n v="0"/>
    <n v="0"/>
    <s v="Completo"/>
    <m/>
  </r>
  <r>
    <x v="4"/>
    <x v="3"/>
    <x v="0"/>
    <x v="4"/>
    <n v="12650000"/>
    <n v="1100000"/>
    <n v="11.5"/>
    <x v="0"/>
    <n v="1630"/>
    <n v="2018"/>
    <s v="MAPRE"/>
    <m/>
    <s v="Adq. plantas de café en fundas"/>
    <n v="206800"/>
    <n v="2895200"/>
    <n v="579040"/>
    <n v="2316160"/>
    <n v="693208.5"/>
    <n v="60279"/>
    <m/>
    <m/>
  </r>
  <r>
    <x v="4"/>
    <x v="3"/>
    <x v="0"/>
    <x v="4"/>
    <n v="1200000"/>
    <n v="100000"/>
    <n v="12"/>
    <x v="1"/>
    <n v="1630"/>
    <n v="2018"/>
    <s v="MAPRE"/>
    <m/>
    <s v="Adq. plantas de guama"/>
    <n v="29300"/>
    <n v="424850"/>
    <n v="84970"/>
    <n v="339880"/>
    <n v="555600"/>
    <n v="46300"/>
    <m/>
    <m/>
  </r>
  <r>
    <x v="4"/>
    <x v="3"/>
    <x v="0"/>
    <x v="4"/>
    <n v="1050000"/>
    <n v="175000"/>
    <n v="6"/>
    <x v="2"/>
    <n v="1765"/>
    <n v="2018"/>
    <s v="MAPRE"/>
    <m/>
    <s v="Adq. yemas de aguacate"/>
    <n v="175000"/>
    <n v="1050000"/>
    <n v="210000"/>
    <n v="840000"/>
    <n v="0"/>
    <n v="0"/>
    <s v="Completo"/>
    <m/>
  </r>
  <r>
    <x v="4"/>
    <x v="3"/>
    <x v="0"/>
    <x v="4"/>
    <n v="12650000"/>
    <n v="1100000"/>
    <n v="11.5"/>
    <x v="0"/>
    <n v="70"/>
    <n v="2019"/>
    <s v="MEDIO AMBIENTE"/>
    <m/>
    <s v="Adq. plantas de café en fundas"/>
    <n v="6000"/>
    <n v="84000"/>
    <n v="16800"/>
    <n v="67200"/>
    <n v="693208.5"/>
    <n v="60279"/>
    <m/>
    <m/>
  </r>
  <r>
    <x v="4"/>
    <x v="3"/>
    <x v="0"/>
    <x v="4"/>
    <n v="1200000"/>
    <n v="100000"/>
    <n v="12"/>
    <x v="1"/>
    <n v="70"/>
    <n v="2019"/>
    <s v="MEDIO AMBIENTE"/>
    <m/>
    <s v="Adq. plantas de guama"/>
    <n v="3000"/>
    <n v="43500"/>
    <n v="8700"/>
    <n v="34800"/>
    <n v="555600"/>
    <n v="46300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41500"/>
    <n v="581000"/>
    <n v="116200"/>
    <n v="464800"/>
    <n v="693208.5"/>
    <n v="60279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55050"/>
    <n v="770700"/>
    <n v="154140"/>
    <n v="616560"/>
    <n v="693208.5"/>
    <n v="60279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113821"/>
    <n v="1593494"/>
    <n v="318698.80000000005"/>
    <n v="1274795.2"/>
    <n v="693208.5"/>
    <n v="60279"/>
    <m/>
    <m/>
  </r>
  <r>
    <x v="4"/>
    <x v="3"/>
    <x v="0"/>
    <x v="4"/>
    <n v="1200000"/>
    <n v="100000"/>
    <n v="12"/>
    <x v="1"/>
    <n v="907"/>
    <n v="2019"/>
    <s v="MEDIO AMBIENTE"/>
    <m/>
    <s v="Adq. plantas de guama"/>
    <n v="1500"/>
    <n v="21750"/>
    <n v="4350"/>
    <n v="17400"/>
    <n v="555600"/>
    <n v="46300"/>
    <m/>
    <m/>
  </r>
  <r>
    <x v="4"/>
    <x v="3"/>
    <x v="0"/>
    <x v="4"/>
    <n v="12650000"/>
    <n v="1100000"/>
    <n v="11.5"/>
    <x v="0"/>
    <n v="1097"/>
    <n v="2019"/>
    <s v="MEDIO AMBIENTE"/>
    <m/>
    <s v="Adq. plantas de café en fundas"/>
    <n v="151950"/>
    <n v="2127300"/>
    <n v="425460"/>
    <n v="1701840"/>
    <n v="693208.5"/>
    <n v="60279"/>
    <m/>
    <m/>
  </r>
  <r>
    <x v="4"/>
    <x v="3"/>
    <x v="0"/>
    <x v="4"/>
    <n v="1200000"/>
    <n v="100000"/>
    <n v="12"/>
    <x v="1"/>
    <n v="1097"/>
    <n v="2019"/>
    <s v="MEDIO AMBIENTE"/>
    <m/>
    <s v="Adq. plantas de guama"/>
    <n v="8400"/>
    <n v="121800"/>
    <n v="24360"/>
    <n v="97440"/>
    <n v="555600"/>
    <n v="46300"/>
    <m/>
    <m/>
  </r>
  <r>
    <x v="4"/>
    <x v="3"/>
    <x v="0"/>
    <x v="4"/>
    <n v="12650000"/>
    <n v="1100000"/>
    <n v="11.5"/>
    <x v="0"/>
    <n v="1556"/>
    <n v="2019"/>
    <s v="MEDIO AMBIENTE"/>
    <m/>
    <s v="Adq. plantas de café en fundas"/>
    <n v="86000"/>
    <n v="1204000"/>
    <n v="240800"/>
    <n v="963200"/>
    <n v="693208.5"/>
    <n v="60279"/>
    <m/>
    <m/>
  </r>
  <r>
    <x v="4"/>
    <x v="3"/>
    <x v="0"/>
    <x v="4"/>
    <n v="1200000"/>
    <n v="100000"/>
    <n v="12"/>
    <x v="1"/>
    <n v="1556"/>
    <n v="2019"/>
    <s v="MEDIO AMBIENTE"/>
    <m/>
    <s v="Adq. plantas de guama"/>
    <n v="3500"/>
    <n v="50750"/>
    <n v="10150"/>
    <n v="40600"/>
    <n v="555600"/>
    <n v="46300"/>
    <m/>
    <m/>
  </r>
  <r>
    <x v="4"/>
    <x v="3"/>
    <x v="0"/>
    <x v="4"/>
    <n v="12650000"/>
    <n v="1100000"/>
    <n v="11.5"/>
    <x v="0"/>
    <n v="1886"/>
    <n v="2019"/>
    <s v="MEDIO AMBIENTE"/>
    <m/>
    <s v="Adq. plantas de café en fundas"/>
    <n v="128100"/>
    <n v="1793400"/>
    <n v="358680"/>
    <n v="1434720"/>
    <n v="693208.5"/>
    <n v="60279"/>
    <m/>
    <m/>
  </r>
  <r>
    <x v="4"/>
    <x v="3"/>
    <x v="0"/>
    <x v="4"/>
    <n v="1200000"/>
    <n v="100000"/>
    <n v="12"/>
    <x v="1"/>
    <n v="1886"/>
    <n v="2019"/>
    <s v="MEDIO AMBIENTE"/>
    <m/>
    <s v="Adq. plantas de guama"/>
    <n v="2000"/>
    <n v="29000"/>
    <n v="5800"/>
    <n v="23200"/>
    <n v="555600"/>
    <n v="46300"/>
    <m/>
    <m/>
  </r>
  <r>
    <x v="4"/>
    <x v="3"/>
    <x v="0"/>
    <x v="4"/>
    <n v="12650000"/>
    <n v="1100000"/>
    <n v="11.5"/>
    <x v="0"/>
    <n v="1894"/>
    <n v="2019"/>
    <s v="MEDIO AMBIENTE"/>
    <m/>
    <s v="Adq. plantas de café en fundas"/>
    <n v="154000"/>
    <n v="2156000"/>
    <n v="421851.2"/>
    <n v="1734148.8"/>
    <n v="693208.5"/>
    <n v="60279"/>
    <m/>
    <m/>
  </r>
  <r>
    <x v="4"/>
    <x v="3"/>
    <x v="0"/>
    <x v="4"/>
    <n v="12650000"/>
    <n v="1100000"/>
    <n v="11.5"/>
    <x v="0"/>
    <n v="2454"/>
    <n v="2019"/>
    <s v="MEDIO AMBIENTE"/>
    <m/>
    <s v="Adq. plantas de café en fundas"/>
    <n v="96500"/>
    <n v="1351000"/>
    <n v="0"/>
    <n v="1351000"/>
    <n v="693208.5"/>
    <n v="60279"/>
    <m/>
    <m/>
  </r>
  <r>
    <x v="4"/>
    <x v="3"/>
    <x v="0"/>
    <x v="4"/>
    <n v="1200000"/>
    <n v="100000"/>
    <n v="12"/>
    <x v="1"/>
    <n v="2454"/>
    <n v="2019"/>
    <s v="MEDIO AMBIENTE"/>
    <m/>
    <s v="Adq. plantas de guama"/>
    <n v="6000"/>
    <n v="87000"/>
    <n v="0"/>
    <n v="87000"/>
    <n v="555600"/>
    <n v="46300"/>
    <m/>
    <m/>
  </r>
  <r>
    <x v="5"/>
    <x v="1"/>
    <x v="0"/>
    <x v="5"/>
    <n v="8050000"/>
    <n v="700000"/>
    <n v="11.5"/>
    <x v="0"/>
    <s v="20866315"/>
    <n v="2018"/>
    <s v="Cheques"/>
    <s v="N/A"/>
    <s v="Avance 20%"/>
    <s v="N/A"/>
    <n v="1610000"/>
    <n v="0"/>
    <n v="1610000"/>
    <n v="41124"/>
    <n v="3576"/>
    <m/>
    <m/>
  </r>
  <r>
    <x v="5"/>
    <x v="1"/>
    <x v="0"/>
    <x v="5"/>
    <n v="1050000"/>
    <n v="175000"/>
    <n v="6"/>
    <x v="2"/>
    <s v="20866315"/>
    <n v="2018"/>
    <s v="Cheques"/>
    <s v="N/A"/>
    <s v="Avance 20%"/>
    <s v="N/A"/>
    <n v="210000"/>
    <n v="0"/>
    <n v="210000"/>
    <n v="0"/>
    <n v="0"/>
    <s v="Completo"/>
    <m/>
  </r>
  <r>
    <x v="5"/>
    <x v="1"/>
    <x v="0"/>
    <x v="5"/>
    <n v="8050000"/>
    <n v="700000"/>
    <n v="11.5"/>
    <x v="0"/>
    <n v="917"/>
    <n v="2018"/>
    <s v="MAPRE"/>
    <s v="N/A"/>
    <s v="Avance 15%"/>
    <s v="N/A"/>
    <n v="1207500"/>
    <n v="0"/>
    <n v="1207500"/>
    <n v="41124"/>
    <n v="3576"/>
    <m/>
    <m/>
  </r>
  <r>
    <x v="5"/>
    <x v="1"/>
    <x v="0"/>
    <x v="5"/>
    <n v="1050000"/>
    <n v="175000"/>
    <n v="6"/>
    <x v="2"/>
    <n v="917"/>
    <n v="2018"/>
    <s v="MAPRE"/>
    <s v="N/A"/>
    <s v="Avance 15%"/>
    <s v="N/A"/>
    <n v="157500"/>
    <n v="0"/>
    <n v="157500"/>
    <n v="0"/>
    <n v="0"/>
    <s v="Completo"/>
    <m/>
  </r>
  <r>
    <x v="5"/>
    <x v="1"/>
    <x v="0"/>
    <x v="5"/>
    <n v="1050000"/>
    <n v="175000"/>
    <n v="6"/>
    <x v="2"/>
    <n v="1066"/>
    <n v="2018"/>
    <s v="MAPRE"/>
    <m/>
    <s v="Adq. yemas de aguacate"/>
    <n v="160395"/>
    <n v="962370"/>
    <n v="336829.5"/>
    <n v="625540.5"/>
    <n v="0"/>
    <n v="0"/>
    <s v="Completo"/>
    <m/>
  </r>
  <r>
    <x v="5"/>
    <x v="1"/>
    <x v="0"/>
    <x v="5"/>
    <n v="1050000"/>
    <n v="175000"/>
    <n v="6"/>
    <x v="2"/>
    <n v="1238"/>
    <n v="2018"/>
    <s v="MAPRE"/>
    <m/>
    <s v="Adq. yemas de aguacate"/>
    <n v="14605"/>
    <n v="87630"/>
    <n v="30670.5"/>
    <n v="56959.5"/>
    <n v="0"/>
    <n v="0"/>
    <s v="Completo"/>
    <m/>
  </r>
  <r>
    <x v="5"/>
    <x v="1"/>
    <x v="0"/>
    <x v="5"/>
    <n v="8050000"/>
    <n v="700000"/>
    <n v="11.5"/>
    <x v="0"/>
    <n v="1513"/>
    <n v="2018"/>
    <s v="MAPRE"/>
    <m/>
    <s v="Adq. plantas de café en fundas"/>
    <n v="15050"/>
    <n v="210700"/>
    <n v="73745"/>
    <n v="136955"/>
    <n v="41124"/>
    <n v="3576"/>
    <m/>
    <m/>
  </r>
  <r>
    <x v="5"/>
    <x v="1"/>
    <x v="0"/>
    <x v="5"/>
    <n v="8050000"/>
    <n v="700000"/>
    <n v="11.5"/>
    <x v="0"/>
    <n v="1884"/>
    <n v="2019"/>
    <s v="MEDIO AMBIENTE"/>
    <m/>
    <s v="Adq. plantas de café en fundas"/>
    <n v="314974"/>
    <n v="4409636"/>
    <n v="1543372.5999999999"/>
    <n v="2866263.4000000004"/>
    <n v="41124"/>
    <n v="3576"/>
    <m/>
    <m/>
  </r>
  <r>
    <x v="5"/>
    <x v="1"/>
    <x v="0"/>
    <x v="5"/>
    <n v="8050000"/>
    <n v="700000"/>
    <n v="11.5"/>
    <x v="0"/>
    <n v="2493"/>
    <n v="2019"/>
    <s v="MEDIO AMBIENTE"/>
    <m/>
    <s v="Adq. plantas de café en fundas"/>
    <n v="86000"/>
    <n v="1204000"/>
    <n v="421400"/>
    <n v="782600"/>
    <n v="41124"/>
    <n v="3576"/>
    <m/>
    <m/>
  </r>
  <r>
    <x v="5"/>
    <x v="1"/>
    <x v="0"/>
    <x v="5"/>
    <n v="8050000"/>
    <n v="700000"/>
    <n v="11.5"/>
    <x v="0"/>
    <n v="2898"/>
    <n v="2019"/>
    <s v="MEDIO AMBIENTE"/>
    <m/>
    <s v="Adq. plantas de café en fundas"/>
    <n v="280400"/>
    <n v="3925600"/>
    <n v="778982.40000000002"/>
    <n v="3146617.6"/>
    <n v="41124"/>
    <n v="3576"/>
    <m/>
    <m/>
  </r>
  <r>
    <x v="6"/>
    <x v="4"/>
    <x v="0"/>
    <x v="6"/>
    <n v="11500000"/>
    <n v="1000000"/>
    <n v="11.5"/>
    <x v="0"/>
    <s v="20866888"/>
    <n v="2018"/>
    <s v="Cheques"/>
    <s v="N/A"/>
    <s v="Avance 20%"/>
    <s v="N/A"/>
    <n v="2300000"/>
    <n v="0"/>
    <n v="2300000"/>
    <n v="0"/>
    <n v="0"/>
    <s v="Completo"/>
    <m/>
  </r>
  <r>
    <x v="6"/>
    <x v="4"/>
    <x v="0"/>
    <x v="6"/>
    <n v="11500000"/>
    <n v="1000000"/>
    <n v="11.5"/>
    <x v="0"/>
    <n v="508"/>
    <n v="2018"/>
    <s v="MAPRE"/>
    <s v="N/A"/>
    <s v="Avance 15%"/>
    <s v="N/A"/>
    <n v="1725000"/>
    <n v="0"/>
    <n v="1725000"/>
    <n v="0"/>
    <n v="0"/>
    <s v="Completo"/>
    <m/>
  </r>
  <r>
    <x v="6"/>
    <x v="4"/>
    <x v="0"/>
    <x v="6"/>
    <n v="11500000"/>
    <n v="1000000"/>
    <n v="11.5"/>
    <x v="0"/>
    <n v="1741"/>
    <n v="2018"/>
    <s v="MAPRE"/>
    <m/>
    <s v="Adq. plantas de café en fundas"/>
    <n v="1000003"/>
    <n v="14500043.5"/>
    <n v="4025000"/>
    <n v="10475043.5"/>
    <n v="0"/>
    <n v="0"/>
    <s v="Completo"/>
    <m/>
  </r>
  <r>
    <x v="7"/>
    <x v="5"/>
    <x v="0"/>
    <x v="7"/>
    <n v="5000000"/>
    <n v="500000"/>
    <n v="10"/>
    <x v="3"/>
    <s v="20866881"/>
    <n v="2018"/>
    <s v="Cheques"/>
    <s v="N/A"/>
    <s v="Avance 20%"/>
    <s v="N/A"/>
    <n v="1000000"/>
    <n v="0"/>
    <n v="1000000"/>
    <n v="0"/>
    <n v="0"/>
    <s v="Completo"/>
    <m/>
  </r>
  <r>
    <x v="7"/>
    <x v="5"/>
    <x v="0"/>
    <x v="7"/>
    <n v="5750000"/>
    <n v="500000"/>
    <n v="11.5"/>
    <x v="0"/>
    <s v="20866881"/>
    <n v="2018"/>
    <s v="Cheques"/>
    <s v="N/A"/>
    <s v="Avance 20%"/>
    <s v="N/A"/>
    <n v="1150000"/>
    <n v="0"/>
    <n v="1150000"/>
    <n v="289627.5"/>
    <n v="25185"/>
    <m/>
    <m/>
  </r>
  <r>
    <x v="7"/>
    <x v="5"/>
    <x v="0"/>
    <x v="7"/>
    <n v="5000000"/>
    <n v="500000"/>
    <n v="10"/>
    <x v="3"/>
    <n v="500"/>
    <n v="2018"/>
    <s v="MAPRE"/>
    <s v="N/A"/>
    <s v="Avance 15%"/>
    <s v="N/A"/>
    <n v="750000"/>
    <n v="0"/>
    <n v="750000"/>
    <n v="0"/>
    <n v="0"/>
    <s v="Completo"/>
    <m/>
  </r>
  <r>
    <x v="7"/>
    <x v="5"/>
    <x v="0"/>
    <x v="7"/>
    <n v="5750000"/>
    <n v="500000"/>
    <n v="11.5"/>
    <x v="0"/>
    <n v="500"/>
    <n v="2018"/>
    <s v="MAPRE"/>
    <s v="N/A"/>
    <s v="Avance 15%"/>
    <s v="N/A"/>
    <n v="862500"/>
    <n v="0"/>
    <n v="862500"/>
    <n v="289627.5"/>
    <n v="25185"/>
    <m/>
    <m/>
  </r>
  <r>
    <x v="7"/>
    <x v="5"/>
    <x v="0"/>
    <x v="7"/>
    <n v="5000000"/>
    <n v="500000"/>
    <n v="10"/>
    <x v="3"/>
    <n v="962"/>
    <n v="2018"/>
    <s v="MAPRE"/>
    <m/>
    <s v="Adq. plantas de café en fundas"/>
    <n v="140790"/>
    <n v="2463825"/>
    <n v="862338.75"/>
    <n v="1601486.25"/>
    <n v="0"/>
    <n v="0"/>
    <s v="Completo"/>
    <m/>
  </r>
  <r>
    <x v="7"/>
    <x v="5"/>
    <x v="0"/>
    <x v="7"/>
    <n v="5750000"/>
    <n v="500000"/>
    <n v="11.5"/>
    <x v="0"/>
    <n v="962"/>
    <n v="2018"/>
    <s v="MAPRE"/>
    <m/>
    <s v="Adq. plantas de café a raíz dirigida "/>
    <n v="203495"/>
    <n v="2034950"/>
    <n v="712232.5"/>
    <n v="1322717.5"/>
    <n v="289627.5"/>
    <n v="25185"/>
    <m/>
    <m/>
  </r>
  <r>
    <x v="7"/>
    <x v="5"/>
    <x v="0"/>
    <x v="7"/>
    <n v="5000000"/>
    <n v="500000"/>
    <n v="10"/>
    <x v="3"/>
    <n v="1631"/>
    <n v="2018"/>
    <s v="MAPRE"/>
    <m/>
    <s v="Adq. plantas de café en fundas"/>
    <n v="189390"/>
    <n v="3314325"/>
    <n v="1160013.75"/>
    <n v="2154311.25"/>
    <n v="0"/>
    <n v="0"/>
    <s v="Completo"/>
    <m/>
  </r>
  <r>
    <x v="7"/>
    <x v="5"/>
    <x v="0"/>
    <x v="7"/>
    <n v="5750000"/>
    <n v="500000"/>
    <n v="11.5"/>
    <x v="0"/>
    <n v="1631"/>
    <n v="2018"/>
    <s v="MAPRE"/>
    <m/>
    <s v="Adq. plantas de café a raíz dirigida "/>
    <n v="50000"/>
    <n v="500000"/>
    <n v="175000"/>
    <n v="325000"/>
    <n v="289627.5"/>
    <n v="25185"/>
    <m/>
    <m/>
  </r>
  <r>
    <x v="7"/>
    <x v="5"/>
    <x v="0"/>
    <x v="7"/>
    <n v="5750000"/>
    <n v="500000"/>
    <n v="11.5"/>
    <x v="0"/>
    <n v="1631"/>
    <n v="2018"/>
    <s v="MAPRE"/>
    <m/>
    <s v="Adq. plantas de café a raíz dirigida "/>
    <n v="21500"/>
    <n v="215000"/>
    <n v="75250"/>
    <n v="139750"/>
    <n v="289627.5"/>
    <n v="25185"/>
    <m/>
    <m/>
  </r>
  <r>
    <x v="7"/>
    <x v="5"/>
    <x v="0"/>
    <x v="7"/>
    <n v="5750000"/>
    <n v="500000"/>
    <n v="11.5"/>
    <x v="0"/>
    <n v="1749"/>
    <n v="2018"/>
    <s v="MAPRE"/>
    <m/>
    <s v="Adq. plantas de café a raíz dirigida "/>
    <n v="30000"/>
    <n v="300000"/>
    <n v="105000"/>
    <n v="195000"/>
    <n v="289627.5"/>
    <n v="25185"/>
    <m/>
    <m/>
  </r>
  <r>
    <x v="7"/>
    <x v="5"/>
    <x v="0"/>
    <x v="7"/>
    <n v="5750000"/>
    <n v="500000"/>
    <n v="11.5"/>
    <x v="0"/>
    <n v="429"/>
    <n v="2019"/>
    <s v="MEDIO AMBIENTE"/>
    <m/>
    <s v="Adq. plantas de café en fundas"/>
    <n v="102125"/>
    <n v="1787187.5"/>
    <n v="625515.62"/>
    <n v="1161671.8799999999"/>
    <n v="289627.5"/>
    <n v="25185"/>
    <m/>
    <m/>
  </r>
  <r>
    <x v="7"/>
    <x v="5"/>
    <x v="0"/>
    <x v="7"/>
    <n v="5000000"/>
    <n v="500000"/>
    <n v="10"/>
    <x v="3"/>
    <n v="1873"/>
    <n v="2019"/>
    <s v="MEDIO AMBIENTE"/>
    <m/>
    <s v="Adq. plantas de café a raíz dirigida "/>
    <n v="196"/>
    <n v="1960"/>
    <n v="0"/>
    <n v="1960"/>
    <n v="0"/>
    <n v="0"/>
    <s v="Completo"/>
    <m/>
  </r>
  <r>
    <x v="7"/>
    <x v="5"/>
    <x v="0"/>
    <x v="7"/>
    <n v="5000000"/>
    <n v="500000"/>
    <n v="10"/>
    <x v="3"/>
    <n v="1873"/>
    <n v="2019"/>
    <s v="MEDIO AMBIENTE"/>
    <m/>
    <s v="Adq. plantas de café a raíz dirigida "/>
    <n v="194809"/>
    <n v="1948090"/>
    <n v="47149.38"/>
    <n v="1900940.62"/>
    <n v="0"/>
    <n v="0"/>
    <s v="Completo"/>
    <m/>
  </r>
  <r>
    <x v="7"/>
    <x v="5"/>
    <x v="0"/>
    <x v="7"/>
    <n v="5750000"/>
    <n v="500000"/>
    <n v="11.5"/>
    <x v="0"/>
    <n v="1873"/>
    <n v="2019"/>
    <s v="MEDIO AMBIENTE"/>
    <m/>
    <s v="Adq. plantas de café en fundas"/>
    <n v="67695"/>
    <n v="1184662.5"/>
    <n v="0"/>
    <n v="1184662.5"/>
    <n v="289627.5"/>
    <n v="25185"/>
    <m/>
    <m/>
  </r>
  <r>
    <x v="8"/>
    <x v="6"/>
    <x v="0"/>
    <x v="8"/>
    <n v="5750000"/>
    <n v="500000"/>
    <n v="11.5"/>
    <x v="0"/>
    <s v="20866878"/>
    <n v="2018"/>
    <s v="Cheques"/>
    <s v="N/A"/>
    <s v="Avance 20%"/>
    <s v="N/A"/>
    <n v="1150000"/>
    <n v="0"/>
    <n v="1150000"/>
    <n v="0"/>
    <n v="0"/>
    <s v="Completo"/>
    <m/>
  </r>
  <r>
    <x v="8"/>
    <x v="6"/>
    <x v="0"/>
    <x v="8"/>
    <n v="5750000"/>
    <n v="500000"/>
    <n v="11.5"/>
    <x v="0"/>
    <n v="515"/>
    <n v="2018"/>
    <s v="MAPRE"/>
    <s v="N/A"/>
    <s v="Avance 15%"/>
    <s v="N/A"/>
    <n v="862500"/>
    <n v="0"/>
    <n v="862500"/>
    <n v="0"/>
    <n v="0"/>
    <s v="Completo"/>
    <m/>
  </r>
  <r>
    <x v="8"/>
    <x v="6"/>
    <x v="0"/>
    <x v="8"/>
    <n v="5750000"/>
    <n v="500000"/>
    <n v="11.5"/>
    <x v="0"/>
    <n v="1169"/>
    <n v="2018"/>
    <s v="MAPRE"/>
    <m/>
    <s v="Adq. plantas de café en fundas"/>
    <n v="218400"/>
    <n v="2839200"/>
    <n v="993720"/>
    <n v="1845480"/>
    <n v="0"/>
    <n v="0"/>
    <s v="Completo"/>
    <m/>
  </r>
  <r>
    <x v="8"/>
    <x v="6"/>
    <x v="0"/>
    <x v="8"/>
    <n v="5750000"/>
    <n v="500000"/>
    <n v="11.5"/>
    <x v="0"/>
    <n v="1618"/>
    <n v="2018"/>
    <s v="MAPRE"/>
    <m/>
    <s v="Adq. plantas de café en fundas"/>
    <n v="86600"/>
    <n v="1125800"/>
    <n v="394030"/>
    <n v="731770"/>
    <n v="0"/>
    <n v="0"/>
    <s v="Completo"/>
    <m/>
  </r>
  <r>
    <x v="8"/>
    <x v="6"/>
    <x v="0"/>
    <x v="8"/>
    <n v="5750000"/>
    <n v="500000"/>
    <n v="11.5"/>
    <x v="0"/>
    <n v="762"/>
    <n v="2019"/>
    <s v="MEDIO AMBIENTE"/>
    <m/>
    <s v="Adq. plantas de café en fundas"/>
    <n v="120695"/>
    <n v="1569035"/>
    <n v="549162.25"/>
    <n v="1019872.75"/>
    <n v="0"/>
    <n v="0"/>
    <s v="Completo"/>
    <m/>
  </r>
  <r>
    <x v="8"/>
    <x v="6"/>
    <x v="0"/>
    <x v="8"/>
    <n v="5750000"/>
    <n v="500000"/>
    <n v="11.5"/>
    <x v="0"/>
    <n v="1154"/>
    <n v="2019"/>
    <s v="MEDIO AMBIENTE"/>
    <m/>
    <s v="Adq. plantas de café en fundas"/>
    <n v="48220"/>
    <n v="626860"/>
    <n v="75587.75"/>
    <n v="551272.25"/>
    <n v="0"/>
    <n v="0"/>
    <s v="Completo"/>
    <m/>
  </r>
  <r>
    <x v="8"/>
    <x v="6"/>
    <x v="0"/>
    <x v="8"/>
    <n v="5750000"/>
    <n v="500000"/>
    <n v="11.5"/>
    <x v="0"/>
    <n v="1455"/>
    <n v="2019"/>
    <s v="MEDIO AMBIENTE"/>
    <m/>
    <s v="Adq. plantas de café en fundas"/>
    <n v="26085"/>
    <n v="339105"/>
    <n v="0"/>
    <n v="339105"/>
    <n v="0"/>
    <n v="0"/>
    <s v="Completo"/>
    <m/>
  </r>
  <r>
    <x v="9"/>
    <x v="7"/>
    <x v="0"/>
    <x v="9"/>
    <n v="23000000"/>
    <n v="2000000"/>
    <n v="11.5"/>
    <x v="0"/>
    <s v="20866884"/>
    <n v="2018"/>
    <s v="Cheques"/>
    <s v="N/A"/>
    <s v="Avance 20%"/>
    <s v="N/A"/>
    <n v="4600000"/>
    <n v="0"/>
    <n v="4600000"/>
    <n v="9765995.5"/>
    <n v="849217"/>
    <m/>
    <m/>
  </r>
  <r>
    <x v="9"/>
    <x v="7"/>
    <x v="0"/>
    <x v="9"/>
    <n v="2400000"/>
    <n v="200000"/>
    <n v="12"/>
    <x v="1"/>
    <s v="20866884"/>
    <n v="2018"/>
    <s v="Cheques"/>
    <s v="N/A"/>
    <s v="Avance 20%"/>
    <s v="N/A"/>
    <n v="480000"/>
    <n v="0"/>
    <n v="480000"/>
    <n v="9600"/>
    <n v="800"/>
    <m/>
    <m/>
  </r>
  <r>
    <x v="9"/>
    <x v="7"/>
    <x v="0"/>
    <x v="9"/>
    <n v="23000000"/>
    <n v="2000000"/>
    <n v="11.5"/>
    <x v="0"/>
    <n v="1158"/>
    <n v="2019"/>
    <s v="MEDIO AMBIENTE"/>
    <s v="B1500000041"/>
    <s v="Adq. plantas de café en fundas"/>
    <n v="31500"/>
    <n v="488250"/>
    <n v="97650"/>
    <n v="390600"/>
    <n v="9765995.5"/>
    <n v="849217"/>
    <m/>
    <m/>
  </r>
  <r>
    <x v="9"/>
    <x v="7"/>
    <x v="0"/>
    <x v="9"/>
    <n v="2400000"/>
    <n v="200000"/>
    <n v="12"/>
    <x v="1"/>
    <n v="1158"/>
    <n v="2019"/>
    <s v="MEDIO AMBIENTE"/>
    <s v="B1500000041"/>
    <s v="Adq. plantas de guama"/>
    <n v="3000"/>
    <n v="48000"/>
    <n v="9600"/>
    <n v="38400"/>
    <n v="9600"/>
    <n v="800"/>
    <m/>
    <m/>
  </r>
  <r>
    <x v="9"/>
    <x v="7"/>
    <x v="0"/>
    <x v="9"/>
    <n v="23000000"/>
    <n v="2000000"/>
    <n v="11.5"/>
    <x v="0"/>
    <n v="1457"/>
    <n v="2019"/>
    <s v="MEDIO AMBIENTE"/>
    <s v="B1500000046"/>
    <s v="Adq. plantas de café en fundas"/>
    <n v="114300"/>
    <n v="1771650"/>
    <n v="354330"/>
    <n v="1417320"/>
    <n v="9765995.5"/>
    <n v="849217"/>
    <m/>
    <m/>
  </r>
  <r>
    <x v="9"/>
    <x v="7"/>
    <x v="0"/>
    <x v="9"/>
    <n v="2400000"/>
    <n v="200000"/>
    <n v="12"/>
    <x v="1"/>
    <n v="1457"/>
    <n v="2019"/>
    <s v="MEDIO AMBIENTE"/>
    <s v="B1500000046"/>
    <s v="Adq. plantas de guama"/>
    <n v="28200"/>
    <n v="451200"/>
    <n v="90240"/>
    <n v="360960"/>
    <n v="9600"/>
    <n v="800"/>
    <m/>
    <m/>
  </r>
  <r>
    <x v="9"/>
    <x v="7"/>
    <x v="0"/>
    <x v="9"/>
    <n v="23000000"/>
    <n v="2000000"/>
    <n v="11.5"/>
    <x v="0"/>
    <n v="2270"/>
    <n v="2019"/>
    <s v="MEDIO AMBIENTE"/>
    <s v="B1500000049"/>
    <s v="Adq. plantas de café en fundas"/>
    <n v="136400"/>
    <n v="1531800"/>
    <n v="306360"/>
    <n v="1225440"/>
    <n v="9765995.5"/>
    <n v="849217"/>
    <m/>
    <s v="BUSCAR LIBRAMIENTO PARA DIVIDIR CANTIDAD DE PLANTAS POR FACTURA"/>
  </r>
  <r>
    <x v="9"/>
    <x v="7"/>
    <x v="0"/>
    <x v="9"/>
    <n v="2400000"/>
    <n v="200000"/>
    <n v="12"/>
    <x v="1"/>
    <n v="2270"/>
    <n v="2019"/>
    <s v="MEDIO AMBIENTE"/>
    <s v="B1500000050"/>
    <s v="Adq. plantas de guama"/>
    <n v="4000"/>
    <n v="646350"/>
    <n v="129270"/>
    <n v="517080"/>
    <n v="9600"/>
    <n v="800"/>
    <m/>
    <s v="BUSCAR LIBRAMIENTO PARA DIVIDIR CANTIDAD DE PLANTAS POR FACTURA"/>
  </r>
  <r>
    <x v="10"/>
    <x v="8"/>
    <x v="0"/>
    <x v="10"/>
    <n v="17250000"/>
    <n v="1500000"/>
    <n v="11.5"/>
    <x v="0"/>
    <s v="20866873"/>
    <n v="2018"/>
    <s v="Cheques"/>
    <s v="N/A"/>
    <s v="Avance 20%"/>
    <s v="N/A"/>
    <n v="3450000"/>
    <n v="0"/>
    <n v="3450000"/>
    <n v="0"/>
    <n v="0"/>
    <s v="Completo"/>
    <m/>
  </r>
  <r>
    <x v="10"/>
    <x v="8"/>
    <x v="0"/>
    <x v="10"/>
    <n v="2400000"/>
    <n v="200000"/>
    <n v="12"/>
    <x v="1"/>
    <s v="20866873"/>
    <n v="2018"/>
    <s v="Cheques"/>
    <s v="N/A"/>
    <s v="Avance 20%"/>
    <s v="N/A"/>
    <n v="480000"/>
    <n v="0"/>
    <n v="480000"/>
    <n v="1177800"/>
    <n v="98150"/>
    <m/>
    <m/>
  </r>
  <r>
    <x v="10"/>
    <x v="8"/>
    <x v="0"/>
    <x v="10"/>
    <n v="17250000"/>
    <n v="1500000"/>
    <n v="11.5"/>
    <x v="0"/>
    <n v="493"/>
    <n v="2018"/>
    <s v="MAPRE"/>
    <s v="N/A"/>
    <s v="Avance 15%"/>
    <s v="N/A"/>
    <n v="2587500"/>
    <n v="0"/>
    <n v="2587500"/>
    <n v="0"/>
    <n v="0"/>
    <s v="Completo"/>
    <m/>
  </r>
  <r>
    <x v="10"/>
    <x v="8"/>
    <x v="0"/>
    <x v="10"/>
    <n v="2400000"/>
    <n v="200000"/>
    <n v="12"/>
    <x v="1"/>
    <n v="493"/>
    <n v="2018"/>
    <s v="MAPRE"/>
    <s v="N/A"/>
    <s v="Avance 15%"/>
    <s v="N/A"/>
    <n v="360000"/>
    <n v="0"/>
    <n v="360000"/>
    <n v="1177800"/>
    <n v="98150"/>
    <m/>
    <m/>
  </r>
  <r>
    <x v="10"/>
    <x v="8"/>
    <x v="0"/>
    <x v="10"/>
    <n v="17250000"/>
    <n v="1500000"/>
    <n v="11.5"/>
    <x v="0"/>
    <n v="1746"/>
    <n v="2018"/>
    <s v="MAPRE"/>
    <m/>
    <s v="Adq. plantas de café en fundas"/>
    <n v="1075700"/>
    <n v="17828600"/>
    <n v="6240010"/>
    <n v="11588590"/>
    <n v="0"/>
    <n v="0"/>
    <s v="Completo"/>
    <m/>
  </r>
  <r>
    <x v="10"/>
    <x v="8"/>
    <x v="0"/>
    <x v="10"/>
    <n v="2400000"/>
    <n v="200000"/>
    <n v="12"/>
    <x v="1"/>
    <n v="1746"/>
    <n v="2018"/>
    <s v="MAPRE"/>
    <m/>
    <s v="Adq. plantas de guama"/>
    <n v="101850"/>
    <m/>
    <m/>
    <s v=""/>
    <n v="1177800"/>
    <n v="98150"/>
    <m/>
    <m/>
  </r>
  <r>
    <x v="10"/>
    <x v="8"/>
    <x v="0"/>
    <x v="10"/>
    <n v="17250000"/>
    <n v="1500000"/>
    <n v="11.5"/>
    <x v="0"/>
    <n v="1896"/>
    <n v="2019"/>
    <s v="MEDIO AMBIENTE"/>
    <m/>
    <s v="Adq. plantas de café en fundas"/>
    <n v="424300"/>
    <n v="6152350"/>
    <n v="637490"/>
    <n v="5514860"/>
    <n v="0"/>
    <n v="0"/>
    <s v="Completo"/>
    <m/>
  </r>
  <r>
    <x v="11"/>
    <x v="1"/>
    <x v="0"/>
    <x v="11"/>
    <n v="5750000"/>
    <n v="500000"/>
    <n v="11.5"/>
    <x v="0"/>
    <s v="20866875"/>
    <n v="2018"/>
    <s v="Cheques"/>
    <s v="N/A"/>
    <s v="Avance 20%"/>
    <s v="N/A"/>
    <n v="1150000"/>
    <n v="0"/>
    <n v="1150000"/>
    <n v="2158504"/>
    <n v="187696"/>
    <m/>
    <m/>
  </r>
  <r>
    <x v="11"/>
    <x v="1"/>
    <x v="0"/>
    <x v="11"/>
    <n v="5750000"/>
    <n v="500000"/>
    <n v="11.5"/>
    <x v="0"/>
    <n v="1579"/>
    <n v="2019"/>
    <s v="MEDIO AMBIENTE"/>
    <m/>
    <s v="Adq. plantas de café en fundas"/>
    <n v="101310"/>
    <n v="1468995"/>
    <n v="293799"/>
    <n v="1175196"/>
    <n v="2158504"/>
    <n v="187696"/>
    <m/>
    <m/>
  </r>
  <r>
    <x v="11"/>
    <x v="1"/>
    <x v="0"/>
    <x v="11"/>
    <n v="5750000"/>
    <n v="500000"/>
    <n v="11.5"/>
    <x v="0"/>
    <n v="1895"/>
    <n v="2019"/>
    <s v="MEDIO AMBIENTE"/>
    <m/>
    <s v="Adq. plantas de café en fundas"/>
    <n v="210994"/>
    <n v="3059413"/>
    <n v="611882.6"/>
    <n v="2447530.4"/>
    <n v="2158504"/>
    <n v="187696"/>
    <m/>
    <m/>
  </r>
  <r>
    <x v="12"/>
    <x v="9"/>
    <x v="0"/>
    <x v="12"/>
    <n v="13800000"/>
    <n v="1200000"/>
    <n v="11.5"/>
    <x v="0"/>
    <s v="20866876"/>
    <n v="2018"/>
    <s v="Cheques"/>
    <s v="N/A"/>
    <s v="Avance 20%"/>
    <s v="N/A"/>
    <n v="420000"/>
    <n v="0"/>
    <n v="420000"/>
    <n v="2725948.5"/>
    <n v="237039"/>
    <m/>
    <m/>
  </r>
  <r>
    <x v="12"/>
    <x v="9"/>
    <x v="0"/>
    <x v="12"/>
    <n v="13800000"/>
    <n v="1200000"/>
    <n v="11.5"/>
    <x v="0"/>
    <s v="20866876"/>
    <n v="2018"/>
    <s v="Cheques"/>
    <s v="N/A"/>
    <s v="Avance 20%"/>
    <s v="N/A"/>
    <n v="2760000"/>
    <n v="0"/>
    <n v="2760000"/>
    <n v="2725948.5"/>
    <n v="237039"/>
    <m/>
    <m/>
  </r>
  <r>
    <x v="12"/>
    <x v="9"/>
    <x v="0"/>
    <x v="12"/>
    <n v="2400000"/>
    <n v="200000"/>
    <n v="12"/>
    <x v="1"/>
    <s v="20866876"/>
    <n v="2018"/>
    <s v="Cheques"/>
    <s v="N/A"/>
    <s v="Avance 20%"/>
    <s v="N/A"/>
    <n v="480000"/>
    <n v="0"/>
    <n v="480000"/>
    <n v="2225952"/>
    <n v="185496"/>
    <m/>
    <m/>
  </r>
  <r>
    <x v="12"/>
    <x v="9"/>
    <x v="0"/>
    <x v="12"/>
    <n v="13800000"/>
    <n v="1200000"/>
    <n v="11.5"/>
    <x v="0"/>
    <n v="498"/>
    <n v="2018"/>
    <s v="MAPRE"/>
    <s v="N/A"/>
    <s v="Avance 15%"/>
    <s v="N/A"/>
    <n v="315000"/>
    <n v="0"/>
    <n v="315000"/>
    <n v="2725948.5"/>
    <n v="237039"/>
    <m/>
    <m/>
  </r>
  <r>
    <x v="12"/>
    <x v="9"/>
    <x v="0"/>
    <x v="12"/>
    <n v="13800000"/>
    <n v="1200000"/>
    <n v="11.5"/>
    <x v="0"/>
    <n v="498"/>
    <n v="2018"/>
    <s v="MAPRE"/>
    <s v="N/A"/>
    <s v="Avance 15%"/>
    <s v="N/A"/>
    <n v="2070000"/>
    <n v="0"/>
    <n v="2070000"/>
    <n v="2725948.5"/>
    <n v="237039"/>
    <m/>
    <m/>
  </r>
  <r>
    <x v="12"/>
    <x v="9"/>
    <x v="0"/>
    <x v="12"/>
    <n v="2400000"/>
    <n v="200000"/>
    <n v="12"/>
    <x v="1"/>
    <n v="498"/>
    <n v="2018"/>
    <s v="MAPRE"/>
    <s v="N/A"/>
    <s v="Avance 15%"/>
    <s v="N/A"/>
    <n v="360000"/>
    <n v="0"/>
    <n v="360000"/>
    <n v="2225952"/>
    <n v="185496"/>
    <m/>
    <m/>
  </r>
  <r>
    <x v="12"/>
    <x v="9"/>
    <x v="0"/>
    <x v="12"/>
    <n v="13800000"/>
    <n v="1200000"/>
    <n v="11.5"/>
    <x v="0"/>
    <n v="1092"/>
    <n v="2018"/>
    <s v="MAPRE"/>
    <m/>
    <s v="Adq. plantas de café en fundas"/>
    <n v="182705"/>
    <n v="2531927.5"/>
    <n v="886174.63"/>
    <n v="1645752.87"/>
    <n v="2725948.5"/>
    <n v="237039"/>
    <m/>
    <m/>
  </r>
  <r>
    <x v="12"/>
    <x v="9"/>
    <x v="0"/>
    <x v="12"/>
    <n v="13800000"/>
    <n v="1200000"/>
    <n v="11.5"/>
    <x v="0"/>
    <n v="1751"/>
    <n v="2018"/>
    <s v="MAPRE"/>
    <m/>
    <s v="Adq. plantas de café en fundas"/>
    <n v="85060"/>
    <n v="1844274"/>
    <n v="645495.89999999991"/>
    <n v="1198778.1000000001"/>
    <n v="2725948.5"/>
    <n v="237039"/>
    <m/>
    <m/>
  </r>
  <r>
    <x v="12"/>
    <x v="9"/>
    <x v="0"/>
    <x v="12"/>
    <n v="2100000"/>
    <n v="300000"/>
    <n v="7"/>
    <x v="4"/>
    <n v="1751"/>
    <n v="2018"/>
    <s v="MAPRE"/>
    <m/>
    <s v="Adq. plantas de café raíz desnuda"/>
    <n v="71500"/>
    <m/>
    <m/>
    <s v=""/>
    <n v="1599500"/>
    <n v="228500"/>
    <m/>
    <m/>
  </r>
  <r>
    <x v="12"/>
    <x v="9"/>
    <x v="0"/>
    <x v="12"/>
    <n v="2400000"/>
    <n v="200000"/>
    <n v="12"/>
    <x v="1"/>
    <n v="1751"/>
    <n v="2018"/>
    <s v="MAPRE"/>
    <m/>
    <s v="Adq. plantas de guama"/>
    <n v="1584"/>
    <m/>
    <m/>
    <s v=""/>
    <n v="2225952"/>
    <n v="185496"/>
    <m/>
    <m/>
  </r>
  <r>
    <x v="12"/>
    <x v="9"/>
    <x v="0"/>
    <x v="12"/>
    <n v="13800000"/>
    <n v="1200000"/>
    <n v="11.5"/>
    <x v="0"/>
    <n v="1460"/>
    <n v="2019"/>
    <s v="MEDIO AMBIENTE"/>
    <m/>
    <s v="Adq. plantas de café raíz desnuda"/>
    <n v="200381"/>
    <n v="3275825.5"/>
    <n v="1146538.9249999998"/>
    <n v="2129286.5750000002"/>
    <n v="2725948.5"/>
    <n v="237039"/>
    <m/>
    <m/>
  </r>
  <r>
    <x v="12"/>
    <x v="9"/>
    <x v="0"/>
    <x v="12"/>
    <n v="2400000"/>
    <n v="200000"/>
    <n v="12"/>
    <x v="1"/>
    <n v="1460"/>
    <n v="2019"/>
    <s v="MEDIO AMBIENTE"/>
    <m/>
    <s v="Adq. plantas de guama"/>
    <n v="10620"/>
    <m/>
    <m/>
    <s v=""/>
    <n v="2225952"/>
    <n v="185496"/>
    <m/>
    <m/>
  </r>
  <r>
    <x v="12"/>
    <x v="9"/>
    <x v="0"/>
    <x v="12"/>
    <n v="13800000"/>
    <n v="1200000"/>
    <n v="11.5"/>
    <x v="0"/>
    <n v="2272"/>
    <n v="2019"/>
    <s v="MEDIO AMBIENTE"/>
    <m/>
    <s v="Adq. plantas de café raíz desnuda"/>
    <n v="226915"/>
    <n v="3537982.5"/>
    <n v="1238293.875"/>
    <n v="2299688.625"/>
    <n v="2725948.5"/>
    <n v="237039"/>
    <m/>
    <m/>
  </r>
  <r>
    <x v="12"/>
    <x v="9"/>
    <x v="0"/>
    <x v="12"/>
    <n v="2400000"/>
    <n v="200000"/>
    <n v="12"/>
    <x v="1"/>
    <n v="2272"/>
    <n v="2019"/>
    <s v="MEDIO AMBIENTE"/>
    <m/>
    <s v="Adq. plantas de guama"/>
    <n v="1300"/>
    <m/>
    <m/>
    <s v=""/>
    <n v="2225952"/>
    <n v="185496"/>
    <m/>
    <m/>
  </r>
  <r>
    <x v="12"/>
    <x v="9"/>
    <x v="0"/>
    <x v="12"/>
    <n v="13800000"/>
    <n v="1200000"/>
    <n v="11.5"/>
    <x v="0"/>
    <n v="2450"/>
    <n v="2019"/>
    <s v="MEDIO AMBIENTE"/>
    <m/>
    <s v="Adq. plantas de café raíz desnuda"/>
    <n v="261600"/>
    <n v="4062800"/>
    <n v="1421980"/>
    <n v="2640820"/>
    <n v="2725948.5"/>
    <n v="237039"/>
    <m/>
    <m/>
  </r>
  <r>
    <x v="12"/>
    <x v="9"/>
    <x v="0"/>
    <x v="12"/>
    <n v="2400000"/>
    <n v="200000"/>
    <n v="12"/>
    <x v="1"/>
    <n v="2450"/>
    <n v="2019"/>
    <s v="MEDIO AMBIENTE"/>
    <m/>
    <s v="Adq. plantas de guama"/>
    <n v="500"/>
    <m/>
    <m/>
    <s v=""/>
    <n v="2225952"/>
    <n v="185496"/>
    <m/>
    <m/>
  </r>
  <r>
    <x v="12"/>
    <x v="9"/>
    <x v="0"/>
    <x v="12"/>
    <n v="13800000"/>
    <n v="1200000"/>
    <n v="11.5"/>
    <x v="0"/>
    <n v="3029"/>
    <n v="2019"/>
    <s v="MEDIO AMBIENTE"/>
    <m/>
    <s v="Adq. plantas de café raíz desnuda"/>
    <n v="6300"/>
    <n v="105650"/>
    <n v="36977.5"/>
    <n v="68672.5"/>
    <n v="2725948.5"/>
    <n v="237039"/>
    <m/>
    <m/>
  </r>
  <r>
    <x v="12"/>
    <x v="9"/>
    <x v="0"/>
    <x v="12"/>
    <n v="2400000"/>
    <n v="200000"/>
    <n v="12"/>
    <x v="1"/>
    <n v="3029"/>
    <n v="2019"/>
    <s v="MEDIO AMBIENTE"/>
    <m/>
    <s v="Adq. plantas de guama"/>
    <n v="500"/>
    <m/>
    <m/>
    <s v=""/>
    <n v="2225952"/>
    <n v="185496"/>
    <m/>
    <m/>
  </r>
  <r>
    <x v="13"/>
    <x v="1"/>
    <x v="0"/>
    <x v="13"/>
    <n v="9200000"/>
    <n v="800000"/>
    <n v="11.5"/>
    <x v="0"/>
    <s v="20866864"/>
    <n v="2018"/>
    <s v="Cheques"/>
    <s v="N/A"/>
    <s v="Avance 20%"/>
    <s v="N/A"/>
    <n v="1840000"/>
    <n v="0"/>
    <n v="1840000"/>
    <n v="4257656.5"/>
    <n v="370231"/>
    <m/>
    <m/>
  </r>
  <r>
    <x v="13"/>
    <x v="1"/>
    <x v="0"/>
    <x v="13"/>
    <n v="9200000"/>
    <n v="800000"/>
    <n v="11.5"/>
    <x v="0"/>
    <n v="981"/>
    <n v="2018"/>
    <s v="MAPRE"/>
    <s v="N/A"/>
    <s v="Avance 15%"/>
    <s v="N/A"/>
    <n v="1380000"/>
    <n v="0"/>
    <n v="1380000"/>
    <n v="4257656.5"/>
    <n v="370231"/>
    <m/>
    <m/>
  </r>
  <r>
    <x v="13"/>
    <x v="1"/>
    <x v="0"/>
    <x v="13"/>
    <n v="9200000"/>
    <n v="800000"/>
    <n v="11.5"/>
    <x v="0"/>
    <n v="1750"/>
    <n v="2018"/>
    <s v="MAPRE"/>
    <m/>
    <s v="Adq. plantas de café en fundas"/>
    <n v="185269"/>
    <n v="3242207.5"/>
    <n v="1134772.625"/>
    <n v="2107434.875"/>
    <n v="4257656.5"/>
    <n v="370231"/>
    <m/>
    <m/>
  </r>
  <r>
    <x v="13"/>
    <x v="1"/>
    <x v="0"/>
    <x v="13"/>
    <n v="9200000"/>
    <n v="800000"/>
    <n v="11.5"/>
    <x v="0"/>
    <n v="2896"/>
    <n v="2019"/>
    <s v="MEDIO AMBIENTE"/>
    <m/>
    <s v="Adq. plantas de café en fundas"/>
    <n v="244500"/>
    <n v="4278750"/>
    <n v="1497562.5"/>
    <n v="2781187.5"/>
    <n v="4257656.5"/>
    <n v="370231"/>
    <m/>
    <m/>
  </r>
  <r>
    <x v="14"/>
    <x v="10"/>
    <x v="0"/>
    <x v="14"/>
    <n v="2300000"/>
    <n v="200000"/>
    <n v="11.5"/>
    <x v="0"/>
    <s v="20866853"/>
    <n v="2018"/>
    <s v="Cheques"/>
    <s v="N/A"/>
    <s v="Avance 20%"/>
    <s v="N/A"/>
    <n v="460000"/>
    <n v="0"/>
    <n v="460000"/>
    <n v="0"/>
    <n v="0"/>
    <s v="Completo"/>
    <m/>
  </r>
  <r>
    <x v="14"/>
    <x v="10"/>
    <x v="0"/>
    <x v="14"/>
    <n v="2300000"/>
    <n v="200000"/>
    <n v="11.5"/>
    <x v="0"/>
    <n v="643"/>
    <n v="2018"/>
    <s v="MAPRE"/>
    <s v="N/A"/>
    <s v="Avance 15%"/>
    <s v="N/A"/>
    <n v="345000"/>
    <n v="0"/>
    <n v="345000"/>
    <n v="0"/>
    <n v="0"/>
    <s v="Completo"/>
    <m/>
  </r>
  <r>
    <x v="14"/>
    <x v="10"/>
    <x v="0"/>
    <x v="14"/>
    <n v="2300000"/>
    <n v="200000"/>
    <n v="11.5"/>
    <x v="0"/>
    <n v="1768"/>
    <n v="2018"/>
    <s v="MAPRE"/>
    <m/>
    <s v="Adq. plantas de café en fundas"/>
    <n v="101144"/>
    <n v="1466588"/>
    <n v="513305.8"/>
    <n v="953282.2"/>
    <n v="0"/>
    <n v="0"/>
    <s v="Completo"/>
    <m/>
  </r>
  <r>
    <x v="14"/>
    <x v="10"/>
    <x v="0"/>
    <x v="14"/>
    <n v="2300000"/>
    <n v="200000"/>
    <n v="11.5"/>
    <x v="0"/>
    <n v="1119"/>
    <n v="2019"/>
    <s v="MEDIO AMBIENTE"/>
    <m/>
    <s v="Adq. plantas de café en fundas"/>
    <n v="20000"/>
    <n v="290000"/>
    <n v="101500"/>
    <n v="188500"/>
    <n v="0"/>
    <n v="0"/>
    <s v="Completo"/>
    <m/>
  </r>
  <r>
    <x v="14"/>
    <x v="10"/>
    <x v="0"/>
    <x v="14"/>
    <n v="2300000"/>
    <n v="200000"/>
    <n v="11.5"/>
    <x v="0"/>
    <n v="2462"/>
    <n v="2019"/>
    <s v="MEDIO AMBIENTE"/>
    <m/>
    <s v="Adq. plantas de café en fundas"/>
    <n v="10906"/>
    <n v="158137"/>
    <n v="55347.95"/>
    <n v="102789.05"/>
    <n v="0"/>
    <n v="0"/>
    <s v="Completo"/>
    <m/>
  </r>
  <r>
    <x v="14"/>
    <x v="10"/>
    <x v="0"/>
    <x v="14"/>
    <n v="2300000"/>
    <n v="200000"/>
    <n v="11.5"/>
    <x v="0"/>
    <n v="2462"/>
    <n v="2019"/>
    <s v="MEDIO AMBIENTE"/>
    <m/>
    <s v="Adq. plantas de café en fundas"/>
    <n v="67950"/>
    <n v="985275"/>
    <n v="134846.25"/>
    <n v="850428.75"/>
    <n v="0"/>
    <n v="0"/>
    <s v="Completo"/>
    <m/>
  </r>
  <r>
    <x v="15"/>
    <x v="1"/>
    <x v="0"/>
    <x v="15"/>
    <n v="2100000"/>
    <n v="300000"/>
    <n v="7"/>
    <x v="4"/>
    <s v="20866861"/>
    <n v="2018"/>
    <s v="Cheques"/>
    <s v="N/A"/>
    <s v="Avance 20%"/>
    <s v="N/A"/>
    <n v="420000"/>
    <n v="0"/>
    <n v="420000"/>
    <n v="1921500"/>
    <n v="274500"/>
    <m/>
    <m/>
  </r>
  <r>
    <x v="15"/>
    <x v="1"/>
    <x v="0"/>
    <x v="15"/>
    <n v="2100000"/>
    <n v="300000"/>
    <n v="7"/>
    <x v="4"/>
    <n v="587"/>
    <n v="2018"/>
    <s v="MAPRE"/>
    <s v="N/A"/>
    <s v="Avance 15%"/>
    <s v="N/A"/>
    <n v="315000"/>
    <n v="0"/>
    <n v="315000"/>
    <n v="1921500"/>
    <n v="274500"/>
    <m/>
    <m/>
  </r>
  <r>
    <x v="15"/>
    <x v="1"/>
    <x v="0"/>
    <x v="15"/>
    <n v="2100000"/>
    <n v="300000"/>
    <n v="7"/>
    <x v="4"/>
    <n v="431"/>
    <n v="2019"/>
    <s v="MEDIO AMBIENTE"/>
    <m/>
    <s v="Adq. plantas de café raíz desnuda"/>
    <n v="25500"/>
    <n v="178499.99999999994"/>
    <n v="62474.999999999978"/>
    <n v="116024.99999999997"/>
    <n v="1921500"/>
    <n v="274500"/>
    <m/>
    <m/>
  </r>
  <r>
    <x v="16"/>
    <x v="1"/>
    <x v="0"/>
    <x v="16"/>
    <n v="11500000"/>
    <n v="1000000"/>
    <n v="11.5"/>
    <x v="0"/>
    <s v="20866857"/>
    <n v="2018"/>
    <s v="Cheques"/>
    <s v="N/A"/>
    <s v="Avance 20%"/>
    <s v="N/A"/>
    <n v="2300000"/>
    <n v="0"/>
    <n v="2300000"/>
    <n v="3891600"/>
    <n v="338400"/>
    <m/>
    <m/>
  </r>
  <r>
    <x v="16"/>
    <x v="1"/>
    <x v="0"/>
    <x v="16"/>
    <n v="2400000"/>
    <n v="200000"/>
    <n v="12"/>
    <x v="1"/>
    <s v="20866857"/>
    <n v="2018"/>
    <s v="Cheques"/>
    <s v="N/A"/>
    <s v="Avance 20%"/>
    <s v="N/A"/>
    <n v="480000"/>
    <n v="0"/>
    <n v="480000"/>
    <n v="2340000"/>
    <n v="195000"/>
    <m/>
    <m/>
  </r>
  <r>
    <x v="17"/>
    <x v="11"/>
    <x v="0"/>
    <x v="17"/>
    <n v="11500000"/>
    <n v="1000000"/>
    <n v="11.5"/>
    <x v="0"/>
    <s v="20866862"/>
    <n v="2018"/>
    <s v="Cheques"/>
    <s v="N/A"/>
    <s v="Avance 20%"/>
    <s v="N/A"/>
    <n v="2300000"/>
    <n v="0"/>
    <n v="2300000"/>
    <n v="1567001.5"/>
    <n v="136261"/>
    <m/>
    <m/>
  </r>
  <r>
    <x v="17"/>
    <x v="11"/>
    <x v="0"/>
    <x v="17"/>
    <n v="1150000"/>
    <n v="100000"/>
    <n v="11.5"/>
    <x v="1"/>
    <s v="20866862"/>
    <n v="2018"/>
    <s v="Cheques"/>
    <s v="N/A"/>
    <s v="Avance 20%"/>
    <s v="N/A"/>
    <n v="230000"/>
    <n v="0"/>
    <n v="230000"/>
    <n v="0"/>
    <n v="0"/>
    <s v="Completo"/>
    <m/>
  </r>
  <r>
    <x v="17"/>
    <x v="11"/>
    <x v="0"/>
    <x v="17"/>
    <n v="11500000"/>
    <n v="1000000"/>
    <n v="11.5"/>
    <x v="0"/>
    <n v="640"/>
    <n v="2018"/>
    <s v="MAPRE"/>
    <s v="N/A"/>
    <s v="Avance 15%"/>
    <s v="N/A"/>
    <n v="1725000"/>
    <n v="0"/>
    <n v="1725000"/>
    <n v="1567001.5"/>
    <n v="136261"/>
    <m/>
    <m/>
  </r>
  <r>
    <x v="17"/>
    <x v="11"/>
    <x v="0"/>
    <x v="17"/>
    <n v="1150000"/>
    <n v="100000"/>
    <n v="11.5"/>
    <x v="1"/>
    <n v="640"/>
    <n v="2018"/>
    <s v="MAPRE"/>
    <s v="N/A"/>
    <s v="Avance 15%"/>
    <s v="N/A"/>
    <n v="172500"/>
    <n v="0"/>
    <n v="172500"/>
    <n v="0"/>
    <n v="0"/>
    <s v="Completo"/>
    <m/>
  </r>
  <r>
    <x v="17"/>
    <x v="11"/>
    <x v="0"/>
    <x v="17"/>
    <n v="11500000"/>
    <n v="1000000"/>
    <n v="11.5"/>
    <x v="0"/>
    <n v="1629"/>
    <n v="2018"/>
    <s v="MAPRE"/>
    <m/>
    <s v="Adq. plantas de café en fundas"/>
    <n v="100000"/>
    <n v="1650000"/>
    <n v="577500"/>
    <n v="1072500"/>
    <n v="1567001.5"/>
    <n v="136261"/>
    <m/>
    <m/>
  </r>
  <r>
    <x v="17"/>
    <x v="11"/>
    <x v="0"/>
    <x v="17"/>
    <n v="1150000"/>
    <n v="100000"/>
    <n v="11.5"/>
    <x v="1"/>
    <n v="1879"/>
    <n v="2019"/>
    <s v="MEDIO AMBIENTE"/>
    <m/>
    <s v="Adq. plantas de guama"/>
    <n v="64000"/>
    <n v="1088000"/>
    <n v="380799.99999999988"/>
    <n v="707200.00000000012"/>
    <n v="0"/>
    <n v="0"/>
    <s v="Completo"/>
    <m/>
  </r>
  <r>
    <x v="17"/>
    <x v="11"/>
    <x v="0"/>
    <x v="17"/>
    <n v="11500000"/>
    <n v="1000000"/>
    <n v="11.5"/>
    <x v="0"/>
    <n v="1897"/>
    <n v="2019"/>
    <s v="MEDIO AMBIENTE"/>
    <m/>
    <s v="Adq. plantas de café en fundas"/>
    <n v="208980"/>
    <n v="3448170"/>
    <n v="1206859.5"/>
    <n v="2241310.5"/>
    <n v="1567001.5"/>
    <n v="136261"/>
    <m/>
    <m/>
  </r>
  <r>
    <x v="17"/>
    <x v="11"/>
    <x v="0"/>
    <x v="17"/>
    <n v="11500000"/>
    <n v="1000000"/>
    <n v="11.5"/>
    <x v="0"/>
    <n v="2277"/>
    <n v="2019"/>
    <s v="MEDIO AMBIENTE"/>
    <m/>
    <s v="Adq. plantas de café en fundas"/>
    <n v="100000"/>
    <n v="2472306.1538461535"/>
    <n v="865307.15384615364"/>
    <n v="1606999"/>
    <n v="1567001.5"/>
    <n v="136261"/>
    <m/>
    <m/>
  </r>
  <r>
    <x v="17"/>
    <x v="11"/>
    <x v="0"/>
    <x v="17"/>
    <n v="1150000"/>
    <n v="100000"/>
    <n v="11.5"/>
    <x v="1"/>
    <n v="2277"/>
    <n v="2019"/>
    <s v="MEDIO AMBIENTE"/>
    <m/>
    <s v="Adq. plantas de guama"/>
    <n v="36000"/>
    <m/>
    <m/>
    <s v=""/>
    <n v="0"/>
    <n v="0"/>
    <s v="Completo"/>
    <m/>
  </r>
  <r>
    <x v="17"/>
    <x v="11"/>
    <x v="0"/>
    <x v="17"/>
    <n v="11500000"/>
    <n v="1000000"/>
    <n v="11.5"/>
    <x v="0"/>
    <n v="3053"/>
    <n v="2019"/>
    <s v="MEDIO AMBIENTE"/>
    <m/>
    <s v="Adq. plantas de café en fundas"/>
    <n v="176500"/>
    <n v="2912250"/>
    <n v="0"/>
    <n v="2912250"/>
    <n v="1567001.5"/>
    <n v="136261"/>
    <m/>
    <m/>
  </r>
  <r>
    <x v="17"/>
    <x v="11"/>
    <x v="0"/>
    <x v="17"/>
    <n v="11500000"/>
    <n v="1000000"/>
    <n v="11.5"/>
    <x v="0"/>
    <s v="1483; 1879"/>
    <n v="2019"/>
    <s v="MEDIO AMBIENTE"/>
    <m/>
    <s v="Adq. plantas de café en fundas"/>
    <n v="278259"/>
    <n v="4591273.5"/>
    <n v="1606945.7249999999"/>
    <n v="2984327.7750000004"/>
    <n v="1567001.5"/>
    <n v="136261"/>
    <m/>
    <m/>
  </r>
  <r>
    <x v="17"/>
    <x v="11"/>
    <x v="0"/>
    <x v="17"/>
    <n v="11500000"/>
    <n v="1000000"/>
    <n v="11.5"/>
    <x v="0"/>
    <m/>
    <m/>
    <m/>
    <m/>
    <s v="Adq. plantas de café en fundas"/>
    <m/>
    <n v="1650000"/>
    <n v="577500"/>
    <n v="1072500"/>
    <n v="1567001.5"/>
    <n v="136261"/>
    <m/>
    <s v="BUSCAR LIBRAMIENTO"/>
  </r>
  <r>
    <x v="17"/>
    <x v="11"/>
    <x v="0"/>
    <x v="17"/>
    <n v="11500000"/>
    <n v="1000000"/>
    <n v="11.5"/>
    <x v="0"/>
    <m/>
    <m/>
    <m/>
    <m/>
    <s v="Adq. plantas de café en fundas"/>
    <m/>
    <n v="629000"/>
    <n v="77894.77"/>
    <n v="551105.23"/>
    <n v="1567001.5"/>
    <n v="136261"/>
    <m/>
    <s v="BUSCAR LIBRAMIENTO"/>
  </r>
  <r>
    <x v="18"/>
    <x v="12"/>
    <x v="0"/>
    <x v="18"/>
    <n v="23000000"/>
    <n v="2300000"/>
    <n v="10"/>
    <x v="3"/>
    <s v="20866859"/>
    <n v="2018"/>
    <s v="Cheques"/>
    <s v="N/A"/>
    <s v="Avance 20%"/>
    <s v="N/A"/>
    <n v="4600000"/>
    <n v="0"/>
    <n v="4600000"/>
    <n v="1715000"/>
    <n v="171500"/>
    <m/>
    <m/>
  </r>
  <r>
    <x v="18"/>
    <x v="12"/>
    <x v="0"/>
    <x v="18"/>
    <n v="23000000"/>
    <n v="2300000"/>
    <n v="10"/>
    <x v="3"/>
    <n v="784"/>
    <n v="2018"/>
    <s v="MAPRE"/>
    <s v="N/A"/>
    <s v="Avance 15%"/>
    <s v="N/A"/>
    <n v="3450000"/>
    <n v="0"/>
    <n v="3450000"/>
    <n v="1715000"/>
    <n v="171500"/>
    <m/>
    <m/>
  </r>
  <r>
    <x v="18"/>
    <x v="12"/>
    <x v="0"/>
    <x v="18"/>
    <n v="23000000"/>
    <n v="2300000"/>
    <n v="10"/>
    <x v="3"/>
    <n v="1762"/>
    <n v="2018"/>
    <s v="MAPRE"/>
    <s v="B1500000004"/>
    <s v="Adq. plantas de café a raíz dirigida "/>
    <n v="1034500"/>
    <n v="10345500"/>
    <n v="3620925"/>
    <n v="6724575"/>
    <n v="1715000"/>
    <n v="171500"/>
    <m/>
    <m/>
  </r>
  <r>
    <x v="18"/>
    <x v="12"/>
    <x v="0"/>
    <x v="18"/>
    <n v="23000000"/>
    <n v="2300000"/>
    <n v="10"/>
    <x v="3"/>
    <n v="1887"/>
    <n v="2019"/>
    <s v="MEDIO AMBIENTE"/>
    <s v="B1500000006"/>
    <s v="Adq. plantas de café a raíz dirigida "/>
    <n v="211000"/>
    <n v="2110000"/>
    <n v="738500"/>
    <n v="1371500"/>
    <n v="1715000"/>
    <n v="171500"/>
    <m/>
    <m/>
  </r>
  <r>
    <x v="18"/>
    <x v="12"/>
    <x v="0"/>
    <x v="18"/>
    <n v="23000000"/>
    <n v="2300000"/>
    <n v="10"/>
    <x v="3"/>
    <n v="2273"/>
    <n v="2019"/>
    <s v="MEDIO AMBIENTE"/>
    <s v="B1500000011"/>
    <s v="Adq. plantas de café a raíz dirigida "/>
    <n v="300000"/>
    <n v="3000000"/>
    <n v="1050000"/>
    <n v="1950000"/>
    <n v="1715000"/>
    <n v="171500"/>
    <m/>
    <m/>
  </r>
  <r>
    <x v="18"/>
    <x v="12"/>
    <x v="0"/>
    <x v="18"/>
    <n v="23000000"/>
    <n v="2300000"/>
    <n v="10"/>
    <x v="3"/>
    <s v="1454; 1882"/>
    <n v="2019"/>
    <s v="MEDIO AMBIENTE"/>
    <s v="B1500000005"/>
    <s v="Adq. plantas de café a raíz dirigida "/>
    <n v="583000"/>
    <n v="5830000"/>
    <n v="2040499.9999999998"/>
    <n v="3789500"/>
    <n v="1715000"/>
    <n v="171500"/>
    <m/>
    <m/>
  </r>
  <r>
    <x v="19"/>
    <x v="1"/>
    <x v="0"/>
    <x v="19"/>
    <n v="15000000"/>
    <n v="1500000"/>
    <n v="10"/>
    <x v="3"/>
    <s v="20866877"/>
    <n v="2018"/>
    <s v="Cheques"/>
    <s v="N/A"/>
    <s v="Avance 20%"/>
    <s v="N/A"/>
    <n v="3000000"/>
    <n v="0"/>
    <n v="3000000"/>
    <n v="6257320"/>
    <n v="625732"/>
    <m/>
    <m/>
  </r>
  <r>
    <x v="19"/>
    <x v="1"/>
    <x v="0"/>
    <x v="19"/>
    <n v="15000000"/>
    <n v="1500000"/>
    <n v="10"/>
    <x v="3"/>
    <n v="2866"/>
    <n v="2019"/>
    <s v="MEDIO AMBIENTE"/>
    <m/>
    <s v="Adq. plantas de café a raíz dirigida "/>
    <n v="166190"/>
    <n v="1661900"/>
    <n v="332380"/>
    <n v="1329520"/>
    <n v="6257320"/>
    <n v="625732"/>
    <m/>
    <m/>
  </r>
  <r>
    <x v="19"/>
    <x v="1"/>
    <x v="0"/>
    <x v="19"/>
    <n v="15000000"/>
    <n v="1500000"/>
    <n v="10"/>
    <x v="3"/>
    <n v="2866"/>
    <n v="2019"/>
    <s v="MEDIO AMBIENTE"/>
    <m/>
    <s v="Adq. plantas de café a raíz dirigida "/>
    <n v="34200"/>
    <n v="342000"/>
    <n v="68400"/>
    <n v="273600"/>
    <n v="6257320"/>
    <n v="625732"/>
    <m/>
    <m/>
  </r>
  <r>
    <x v="19"/>
    <x v="1"/>
    <x v="0"/>
    <x v="19"/>
    <n v="15000000"/>
    <n v="1500000"/>
    <n v="10"/>
    <x v="3"/>
    <s v="1900; 2866"/>
    <n v="2019"/>
    <s v="MEDIO AMBIENTE"/>
    <m/>
    <s v="Adq. plantas de café a raíz dirigida "/>
    <n v="191384"/>
    <n v="1913840"/>
    <n v="382768"/>
    <n v="1531072"/>
    <n v="6257320"/>
    <n v="625732"/>
    <m/>
    <m/>
  </r>
  <r>
    <x v="19"/>
    <x v="1"/>
    <x v="0"/>
    <x v="19"/>
    <n v="15000000"/>
    <n v="1500000"/>
    <n v="10"/>
    <x v="3"/>
    <m/>
    <m/>
    <m/>
    <m/>
    <s v="Adq. plantas de café a raíz dirigida "/>
    <n v="205450"/>
    <n v="2054500"/>
    <n v="410900"/>
    <n v="1643600"/>
    <n v="6257320"/>
    <n v="625732"/>
    <m/>
    <s v="EN CxP"/>
  </r>
  <r>
    <x v="19"/>
    <x v="1"/>
    <x v="0"/>
    <x v="19"/>
    <n v="15000000"/>
    <n v="1500000"/>
    <n v="10"/>
    <x v="3"/>
    <m/>
    <m/>
    <m/>
    <m/>
    <s v="Adq. plantas de café a raíz dirigida "/>
    <n v="277044"/>
    <n v="2770440"/>
    <n v="554088"/>
    <n v="2216352"/>
    <n v="6257320"/>
    <n v="625732"/>
    <m/>
    <s v="BUSCAR LIBRAMIENTO"/>
  </r>
  <r>
    <x v="20"/>
    <x v="1"/>
    <x v="0"/>
    <x v="20"/>
    <n v="5750000"/>
    <n v="500000"/>
    <n v="11.5"/>
    <x v="0"/>
    <s v="20863146"/>
    <n v="2018"/>
    <s v="Cheques"/>
    <s v="N/A"/>
    <s v="Avance 20%"/>
    <s v="N/A"/>
    <n v="1150000"/>
    <n v="0"/>
    <n v="1150000"/>
    <n v="2204550"/>
    <n v="191700"/>
    <m/>
    <m/>
  </r>
  <r>
    <x v="20"/>
    <x v="1"/>
    <x v="0"/>
    <x v="20"/>
    <n v="5750000"/>
    <n v="500000"/>
    <n v="11.5"/>
    <x v="0"/>
    <n v="660"/>
    <n v="2018"/>
    <s v="MAPRE"/>
    <s v="N/A"/>
    <s v="Avance 15%"/>
    <s v="N/A"/>
    <n v="862500"/>
    <n v="0"/>
    <n v="862500"/>
    <n v="2204550"/>
    <n v="191700"/>
    <m/>
    <m/>
  </r>
  <r>
    <x v="20"/>
    <x v="1"/>
    <x v="0"/>
    <x v="20"/>
    <n v="5750000"/>
    <n v="500000"/>
    <n v="11.5"/>
    <x v="0"/>
    <n v="1515"/>
    <n v="2018"/>
    <s v="MAPRE"/>
    <m/>
    <s v="Adq. plantas de café en fundas"/>
    <n v="110500"/>
    <n v="1823250"/>
    <n v="638137.5"/>
    <n v="1185112.5"/>
    <n v="2204550"/>
    <n v="191700"/>
    <m/>
    <m/>
  </r>
  <r>
    <x v="20"/>
    <x v="1"/>
    <x v="0"/>
    <x v="20"/>
    <n v="5750000"/>
    <n v="500000"/>
    <n v="11.5"/>
    <x v="0"/>
    <n v="1099"/>
    <n v="2019"/>
    <s v="MEDIO AMBIENTE"/>
    <m/>
    <s v="Adq. plantas de café en fundas"/>
    <n v="147800"/>
    <n v="2438700"/>
    <n v="853545"/>
    <n v="1585155"/>
    <n v="2204550"/>
    <n v="191700"/>
    <m/>
    <m/>
  </r>
  <r>
    <x v="20"/>
    <x v="1"/>
    <x v="0"/>
    <x v="20"/>
    <n v="5750000"/>
    <n v="500000"/>
    <n v="11.5"/>
    <x v="0"/>
    <n v="2649"/>
    <n v="2019"/>
    <s v="MEDIO AMBIENTE"/>
    <m/>
    <s v="Adq. plantas de café en fundas"/>
    <n v="50000"/>
    <n v="825000"/>
    <n v="288750"/>
    <n v="536250"/>
    <n v="2204550"/>
    <n v="191700"/>
    <m/>
    <m/>
  </r>
  <r>
    <x v="21"/>
    <x v="1"/>
    <x v="0"/>
    <x v="21"/>
    <n v="5750000"/>
    <n v="500000"/>
    <n v="11.5"/>
    <x v="0"/>
    <s v="20866880"/>
    <n v="2018"/>
    <s v="Cheques"/>
    <s v="N/A"/>
    <s v="Avance 20%"/>
    <s v="N/A"/>
    <n v="1150000"/>
    <n v="0"/>
    <n v="1150000"/>
    <n v="114643.5"/>
    <n v="9969"/>
    <m/>
    <m/>
  </r>
  <r>
    <x v="21"/>
    <x v="1"/>
    <x v="0"/>
    <x v="21"/>
    <n v="5750000"/>
    <n v="500000"/>
    <n v="11.5"/>
    <x v="0"/>
    <n v="658"/>
    <n v="2018"/>
    <s v="MAPRE"/>
    <s v="N/A"/>
    <s v="Avance 15%"/>
    <s v="N/A"/>
    <n v="862500"/>
    <n v="0"/>
    <n v="862500"/>
    <n v="114643.5"/>
    <n v="9969"/>
    <m/>
    <m/>
  </r>
  <r>
    <x v="21"/>
    <x v="1"/>
    <x v="0"/>
    <x v="21"/>
    <n v="5750000"/>
    <n v="500000"/>
    <n v="11.5"/>
    <x v="0"/>
    <n v="1391"/>
    <n v="2018"/>
    <s v="MAPRE"/>
    <m/>
    <s v="Adq. plantas de café en fundas"/>
    <n v="147196"/>
    <n v="2575930"/>
    <n v="901575.5"/>
    <n v="1674354.5"/>
    <n v="114643.5"/>
    <n v="9969"/>
    <m/>
    <m/>
  </r>
  <r>
    <x v="21"/>
    <x v="1"/>
    <x v="0"/>
    <x v="21"/>
    <n v="5750000"/>
    <n v="500000"/>
    <n v="11.5"/>
    <x v="0"/>
    <n v="1626"/>
    <n v="2018"/>
    <s v="MAPRE"/>
    <m/>
    <s v="Adq. plantas de café en fundas"/>
    <n v="40000"/>
    <n v="700000"/>
    <n v="244999.99999999997"/>
    <n v="455000"/>
    <n v="114643.5"/>
    <n v="9969"/>
    <m/>
    <m/>
  </r>
  <r>
    <x v="21"/>
    <x v="1"/>
    <x v="0"/>
    <x v="21"/>
    <n v="5750000"/>
    <n v="500000"/>
    <n v="11.5"/>
    <x v="0"/>
    <n v="2276"/>
    <n v="2019"/>
    <s v="MEDIO AMBIENTE"/>
    <m/>
    <s v="Adq. plantas de café en fundas"/>
    <n v="147000"/>
    <n v="2572500"/>
    <n v="865924.5"/>
    <n v="1706575.5"/>
    <n v="114643.5"/>
    <n v="9969"/>
    <m/>
    <m/>
  </r>
  <r>
    <x v="21"/>
    <x v="1"/>
    <x v="0"/>
    <x v="21"/>
    <n v="5750000"/>
    <n v="500000"/>
    <n v="11.5"/>
    <x v="0"/>
    <n v="2870"/>
    <n v="2019"/>
    <s v="MEDIO AMBIENTE"/>
    <m/>
    <s v="Adq. plantas de café en fundas"/>
    <n v="155835"/>
    <n v="2259607.5"/>
    <n v="0"/>
    <n v="2259607.5"/>
    <n v="114643.5"/>
    <n v="9969"/>
    <m/>
    <m/>
  </r>
  <r>
    <x v="22"/>
    <x v="13"/>
    <x v="0"/>
    <x v="22"/>
    <n v="11500000"/>
    <n v="1000000"/>
    <n v="11.5"/>
    <x v="0"/>
    <n v="20866856"/>
    <n v="2018"/>
    <s v="Cheques"/>
    <s v="N/A"/>
    <s v="Avance 20%"/>
    <s v="N/A"/>
    <n v="2300000"/>
    <n v="0"/>
    <n v="2300000"/>
    <n v="41308"/>
    <n v="3592"/>
    <m/>
    <m/>
  </r>
  <r>
    <x v="22"/>
    <x v="13"/>
    <x v="0"/>
    <x v="22"/>
    <n v="2400000"/>
    <n v="200000"/>
    <n v="12"/>
    <x v="1"/>
    <s v="20866856"/>
    <n v="2018"/>
    <s v="Cheques"/>
    <s v="N/A"/>
    <s v="Avance 20%"/>
    <s v="N/A"/>
    <n v="480000"/>
    <n v="0"/>
    <n v="480000"/>
    <n v="167400"/>
    <n v="13950"/>
    <m/>
    <m/>
  </r>
  <r>
    <x v="22"/>
    <x v="13"/>
    <x v="0"/>
    <x v="22"/>
    <n v="11500000"/>
    <n v="1000000"/>
    <n v="11.5"/>
    <x v="0"/>
    <n v="510"/>
    <n v="2018"/>
    <s v="MAPRE"/>
    <s v="N/A"/>
    <s v="Avance 15%"/>
    <s v="N/A"/>
    <n v="1725000"/>
    <n v="0"/>
    <n v="1725000"/>
    <n v="41308"/>
    <n v="3592"/>
    <m/>
    <m/>
  </r>
  <r>
    <x v="22"/>
    <x v="13"/>
    <x v="0"/>
    <x v="22"/>
    <n v="2400000"/>
    <n v="200000"/>
    <n v="12"/>
    <x v="1"/>
    <n v="510"/>
    <n v="2018"/>
    <s v="MAPRE"/>
    <s v="N/A"/>
    <s v="Avance 15%"/>
    <s v="N/A"/>
    <n v="360000"/>
    <n v="0"/>
    <n v="360000"/>
    <n v="167400"/>
    <n v="13950"/>
    <m/>
    <m/>
  </r>
  <r>
    <x v="22"/>
    <x v="13"/>
    <x v="0"/>
    <x v="22"/>
    <n v="11500000"/>
    <n v="1000000"/>
    <n v="11.5"/>
    <x v="0"/>
    <n v="1742"/>
    <n v="2018"/>
    <s v="MAPRE"/>
    <m/>
    <s v="Adq. plantas de café en fundas"/>
    <n v="468109"/>
    <n v="6787580.5"/>
    <n v="2375653.1749999998"/>
    <n v="4411927.3250000002"/>
    <n v="41308"/>
    <n v="3592"/>
    <m/>
    <m/>
  </r>
  <r>
    <x v="22"/>
    <x v="13"/>
    <x v="0"/>
    <x v="22"/>
    <n v="2400000"/>
    <n v="200000"/>
    <n v="12"/>
    <x v="1"/>
    <n v="1742"/>
    <n v="2018"/>
    <s v="MAPRE"/>
    <m/>
    <s v="Adq. plantas de guama"/>
    <n v="7650"/>
    <n v="114750"/>
    <n v="40162.5"/>
    <n v="74587.5"/>
    <n v="167400"/>
    <n v="13950"/>
    <m/>
    <m/>
  </r>
  <r>
    <x v="22"/>
    <x v="13"/>
    <x v="0"/>
    <x v="22"/>
    <n v="11500000"/>
    <n v="1000000"/>
    <n v="11.5"/>
    <x v="0"/>
    <n v="1405"/>
    <n v="2019"/>
    <s v="MEDIO AMBIENTE"/>
    <m/>
    <s v="Adq. plantas de café en fundas"/>
    <n v="215685"/>
    <n v="3127432.5"/>
    <n v="1094601.375"/>
    <n v="2032831.12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52500"/>
    <n v="761250"/>
    <n v="266437.5"/>
    <n v="494812.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100550"/>
    <n v="1457975"/>
    <n v="510291.24999999994"/>
    <n v="947683.7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53064"/>
    <n v="769428"/>
    <n v="269299.8"/>
    <n v="500128.2"/>
    <n v="41308"/>
    <n v="3592"/>
    <m/>
    <m/>
  </r>
  <r>
    <x v="22"/>
    <x v="13"/>
    <x v="0"/>
    <x v="22"/>
    <n v="11500000"/>
    <n v="1000000"/>
    <n v="11.5"/>
    <x v="0"/>
    <n v="2267"/>
    <n v="2019"/>
    <s v="MEDIO AMBIENTE"/>
    <m/>
    <s v="Adq. plantas de café en fundas"/>
    <n v="106500"/>
    <n v="1544250"/>
    <n v="308554.40000000002"/>
    <n v="1235695.6000000001"/>
    <n v="41308"/>
    <n v="3592"/>
    <m/>
    <m/>
  </r>
  <r>
    <x v="22"/>
    <x v="13"/>
    <x v="0"/>
    <x v="22"/>
    <n v="2400000"/>
    <n v="200000"/>
    <n v="12"/>
    <x v="1"/>
    <n v="2451"/>
    <n v="2019"/>
    <s v="MEDIO AMBIENTE"/>
    <m/>
    <s v="Adq. plantas de guama"/>
    <n v="178400"/>
    <n v="2676000"/>
    <n v="0"/>
    <n v="2676000"/>
    <n v="167400"/>
    <n v="13950"/>
    <m/>
    <m/>
  </r>
  <r>
    <x v="23"/>
    <x v="1"/>
    <x v="0"/>
    <x v="23"/>
    <n v="11500000"/>
    <n v="1000000"/>
    <n v="11.5"/>
    <x v="0"/>
    <s v="20866860"/>
    <n v="2018"/>
    <s v="Cheques"/>
    <s v="N/A"/>
    <s v="Avance 20%"/>
    <s v="N/A"/>
    <n v="2300000"/>
    <n v="0"/>
    <n v="2300000"/>
    <n v="0"/>
    <n v="0"/>
    <s v="Completo"/>
    <m/>
  </r>
  <r>
    <x v="23"/>
    <x v="1"/>
    <x v="0"/>
    <x v="23"/>
    <n v="11500000"/>
    <n v="1000000"/>
    <n v="11.5"/>
    <x v="0"/>
    <n v="517"/>
    <n v="2018"/>
    <s v="MAPRE"/>
    <s v="N/A"/>
    <s v="Avance 15%"/>
    <s v="N/A"/>
    <n v="1725000"/>
    <n v="0"/>
    <n v="1725000"/>
    <n v="0"/>
    <n v="0"/>
    <s v="Completo"/>
    <m/>
  </r>
  <r>
    <x v="23"/>
    <x v="1"/>
    <x v="0"/>
    <x v="23"/>
    <n v="11500000"/>
    <n v="1000000"/>
    <n v="11.5"/>
    <x v="0"/>
    <n v="839"/>
    <n v="2018"/>
    <s v="MAPRE"/>
    <m/>
    <s v="Adq. plantas de café en fundas"/>
    <n v="198500"/>
    <n v="3275250"/>
    <n v="1146337.5"/>
    <n v="2128912.5"/>
    <n v="0"/>
    <n v="0"/>
    <s v="Completo"/>
    <m/>
  </r>
  <r>
    <x v="23"/>
    <x v="1"/>
    <x v="0"/>
    <x v="23"/>
    <n v="11500000"/>
    <n v="1000000"/>
    <n v="11.5"/>
    <x v="0"/>
    <n v="1099"/>
    <n v="2018"/>
    <s v="MAPRE"/>
    <m/>
    <s v="Adq. plantas de café en fundas"/>
    <n v="135024"/>
    <n v="2227896"/>
    <n v="779763.6"/>
    <n v="1448132.4"/>
    <n v="0"/>
    <n v="0"/>
    <s v="Completo"/>
    <m/>
  </r>
  <r>
    <x v="23"/>
    <x v="1"/>
    <x v="0"/>
    <x v="23"/>
    <n v="11500000"/>
    <n v="1000000"/>
    <n v="11.5"/>
    <x v="0"/>
    <n v="1407"/>
    <n v="2018"/>
    <s v="MAPRE"/>
    <m/>
    <s v="Adq. plantas de café en fundas"/>
    <n v="113940"/>
    <n v="1880010"/>
    <n v="658003.5"/>
    <n v="1222006.5"/>
    <n v="0"/>
    <n v="0"/>
    <s v="Completo"/>
    <m/>
  </r>
  <r>
    <x v="23"/>
    <x v="1"/>
    <x v="0"/>
    <x v="23"/>
    <n v="11500000"/>
    <n v="1000000"/>
    <n v="11.5"/>
    <x v="0"/>
    <n v="1633"/>
    <n v="2018"/>
    <s v="MAPRE"/>
    <m/>
    <s v="Adq. plantas de café en fundas"/>
    <n v="167203"/>
    <n v="2758849.5"/>
    <n v="965597.33"/>
    <n v="1793252.17"/>
    <n v="0"/>
    <n v="0"/>
    <s v="Completo"/>
    <m/>
  </r>
  <r>
    <x v="23"/>
    <x v="1"/>
    <x v="0"/>
    <x v="23"/>
    <n v="11500000"/>
    <n v="1000000"/>
    <n v="11.5"/>
    <x v="0"/>
    <n v="1878"/>
    <n v="2019"/>
    <s v="MEDIO AMBIENTE"/>
    <m/>
    <s v="Adq. plantas de café en fundas"/>
    <n v="227570"/>
    <n v="3754905"/>
    <n v="475298.07"/>
    <n v="3279606.93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107840"/>
    <n v="1779360"/>
    <n v="0"/>
    <n v="1779360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25250"/>
    <n v="416625"/>
    <n v="0"/>
    <n v="416625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24700"/>
    <n v="407550"/>
    <n v="0"/>
    <n v="407550"/>
    <n v="0"/>
    <n v="0"/>
    <s v="Completo"/>
    <m/>
  </r>
  <r>
    <x v="24"/>
    <x v="14"/>
    <x v="0"/>
    <x v="24"/>
    <n v="10500000"/>
    <n v="1500000"/>
    <n v="7"/>
    <x v="4"/>
    <s v="20866854"/>
    <n v="2018"/>
    <s v="Cheques"/>
    <s v="N/A"/>
    <s v="Avance 20%"/>
    <s v="N/A"/>
    <n v="2100000"/>
    <n v="0"/>
    <n v="2100000"/>
    <n v="4988900"/>
    <n v="712700"/>
    <m/>
    <m/>
  </r>
  <r>
    <x v="24"/>
    <x v="14"/>
    <x v="0"/>
    <x v="24"/>
    <n v="10500000"/>
    <n v="1500000"/>
    <n v="7"/>
    <x v="4"/>
    <n v="585"/>
    <n v="2018"/>
    <s v="MAPRE"/>
    <s v="N/A"/>
    <s v="Avance 15%"/>
    <s v="N/A"/>
    <n v="1575000"/>
    <n v="0"/>
    <n v="1575000"/>
    <n v="4988900"/>
    <n v="712700"/>
    <m/>
    <m/>
  </r>
  <r>
    <x v="24"/>
    <x v="14"/>
    <x v="0"/>
    <x v="24"/>
    <n v="10500000"/>
    <n v="1500000"/>
    <n v="7"/>
    <x v="4"/>
    <n v="1239"/>
    <n v="2018"/>
    <s v="MAPRE"/>
    <m/>
    <s v="Adq. plantas de café raíz desnuda"/>
    <n v="214000"/>
    <n v="1498000"/>
    <n v="524300"/>
    <n v="973700"/>
    <n v="4988900"/>
    <n v="712700"/>
    <m/>
    <m/>
  </r>
  <r>
    <x v="24"/>
    <x v="14"/>
    <x v="0"/>
    <x v="24"/>
    <n v="10500000"/>
    <n v="1500000"/>
    <n v="7"/>
    <x v="4"/>
    <n v="66"/>
    <n v="2019"/>
    <s v="MEDIO AMBIENTE"/>
    <m/>
    <s v="Adq. plantas de café raíz desnuda"/>
    <n v="17000"/>
    <n v="119000"/>
    <n v="41650"/>
    <n v="77350"/>
    <n v="4988900"/>
    <n v="712700"/>
    <m/>
    <m/>
  </r>
  <r>
    <x v="24"/>
    <x v="14"/>
    <x v="0"/>
    <x v="24"/>
    <n v="10500000"/>
    <n v="1500000"/>
    <n v="7"/>
    <x v="4"/>
    <n v="3028"/>
    <n v="2019"/>
    <s v="MEDIO AMBIENTE"/>
    <m/>
    <s v="Adq. plantas de café raíz desnuda"/>
    <n v="290800"/>
    <n v="2035600"/>
    <n v="712460"/>
    <n v="1323140"/>
    <n v="4988900"/>
    <n v="712700"/>
    <m/>
    <m/>
  </r>
  <r>
    <x v="24"/>
    <x v="14"/>
    <x v="0"/>
    <x v="24"/>
    <n v="10500000"/>
    <n v="1500000"/>
    <n v="7"/>
    <x v="4"/>
    <m/>
    <m/>
    <m/>
    <m/>
    <s v="Adq. plantas de café raíz desnuda"/>
    <n v="265500"/>
    <n v="265500"/>
    <n v="92925"/>
    <n v="172575"/>
    <n v="4988900"/>
    <n v="712700"/>
    <m/>
    <s v="PROBABLEMENTE SEA EL LIBR. 1889 DE MED. AMB. 2019. ERROR EN LAS PLANTAS O MONTO FACTURADO"/>
  </r>
  <r>
    <x v="25"/>
    <x v="15"/>
    <x v="0"/>
    <x v="25"/>
    <n v="9200000"/>
    <n v="800000"/>
    <n v="11.5"/>
    <x v="0"/>
    <s v="20866863"/>
    <n v="2018"/>
    <s v="Cheques"/>
    <s v="N/A"/>
    <s v="Avance 20%"/>
    <s v="N/A"/>
    <n v="1840000"/>
    <n v="0"/>
    <n v="1840000"/>
    <n v="0"/>
    <n v="0"/>
    <s v="Completo"/>
    <m/>
  </r>
  <r>
    <x v="25"/>
    <x v="15"/>
    <x v="0"/>
    <x v="25"/>
    <n v="9200000"/>
    <n v="800000"/>
    <n v="11.5"/>
    <x v="0"/>
    <n v="474"/>
    <n v="2018"/>
    <s v="MAPRE"/>
    <s v="N/A"/>
    <s v="Avance 15%"/>
    <s v="N/A"/>
    <n v="1380000"/>
    <n v="0"/>
    <n v="1380000"/>
    <n v="0"/>
    <n v="0"/>
    <s v="Completo"/>
    <m/>
  </r>
  <r>
    <x v="25"/>
    <x v="15"/>
    <x v="0"/>
    <x v="25"/>
    <n v="9200000"/>
    <n v="800000"/>
    <n v="11.5"/>
    <x v="0"/>
    <n v="1619"/>
    <n v="2018"/>
    <s v="MAPRE"/>
    <m/>
    <s v="Adq. plantas de café en fundas"/>
    <n v="592265"/>
    <n v="8587842.5"/>
    <n v="3005744.88"/>
    <n v="5582097.6200000001"/>
    <n v="0"/>
    <n v="0"/>
    <s v="Completo"/>
    <m/>
  </r>
  <r>
    <x v="25"/>
    <x v="15"/>
    <x v="0"/>
    <x v="25"/>
    <n v="9200000"/>
    <n v="800000"/>
    <n v="11.5"/>
    <x v="0"/>
    <n v="1060"/>
    <n v="2019"/>
    <s v="MEDIO AMBIENTE"/>
    <m/>
    <s v="Adq. plantas de café en fundas"/>
    <n v="66964"/>
    <n v="970978"/>
    <n v="0"/>
    <n v="970978"/>
    <n v="0"/>
    <n v="0"/>
    <s v="Completo"/>
    <m/>
  </r>
  <r>
    <x v="25"/>
    <x v="15"/>
    <x v="0"/>
    <x v="25"/>
    <n v="9200000"/>
    <n v="800000"/>
    <n v="11.5"/>
    <x v="0"/>
    <n v="2275"/>
    <n v="2019"/>
    <s v="MEDIO AMBIENTE"/>
    <m/>
    <s v="Adq. plantas de café en fundas"/>
    <n v="35771"/>
    <n v="518679.5"/>
    <n v="0"/>
    <n v="518679.5"/>
    <n v="0"/>
    <n v="0"/>
    <s v="Completo"/>
    <m/>
  </r>
  <r>
    <x v="25"/>
    <x v="15"/>
    <x v="0"/>
    <x v="25"/>
    <n v="9200000"/>
    <n v="800000"/>
    <n v="11.5"/>
    <x v="0"/>
    <s v="76; 656"/>
    <n v="2019"/>
    <s v="MEDIO AMBIENTE"/>
    <m/>
    <s v="Adq. plantas de café en fundas"/>
    <n v="105000"/>
    <n v="1627500"/>
    <n v="214255.12"/>
    <n v="1413244.88"/>
    <n v="0"/>
    <n v="0"/>
    <s v="Completo"/>
    <m/>
  </r>
  <r>
    <x v="26"/>
    <x v="16"/>
    <x v="0"/>
    <x v="26"/>
    <n v="6900000"/>
    <n v="600000"/>
    <n v="11.5"/>
    <x v="0"/>
    <s v="20863150"/>
    <n v="2018"/>
    <s v="Cheques"/>
    <s v="N/A"/>
    <s v="Avance 20%"/>
    <s v="N/A"/>
    <n v="1380000"/>
    <n v="0"/>
    <n v="1380000"/>
    <n v="0"/>
    <n v="0"/>
    <s v="Completo"/>
    <m/>
  </r>
  <r>
    <x v="26"/>
    <x v="16"/>
    <x v="0"/>
    <x v="26"/>
    <n v="6900000"/>
    <n v="600000"/>
    <n v="11.5"/>
    <x v="0"/>
    <n v="1088"/>
    <n v="2018"/>
    <s v="MAPRE"/>
    <s v="N/A"/>
    <s v="Avance 15%"/>
    <s v="N/A"/>
    <n v="1035000"/>
    <n v="0"/>
    <n v="1035000"/>
    <n v="0"/>
    <n v="0"/>
    <s v="Completo"/>
    <m/>
  </r>
  <r>
    <x v="26"/>
    <x v="16"/>
    <x v="0"/>
    <x v="26"/>
    <n v="6900000"/>
    <n v="600000"/>
    <n v="11.5"/>
    <x v="0"/>
    <n v="1437"/>
    <n v="2018"/>
    <s v="MAPRE"/>
    <m/>
    <s v="Adq. plantas de café en fundas"/>
    <n v="30000"/>
    <n v="390000"/>
    <n v="136500"/>
    <n v="253500"/>
    <n v="0"/>
    <n v="0"/>
    <s v="Completo"/>
    <m/>
  </r>
  <r>
    <x v="26"/>
    <x v="16"/>
    <x v="0"/>
    <x v="26"/>
    <n v="6900000"/>
    <n v="600000"/>
    <n v="11.5"/>
    <x v="0"/>
    <n v="430"/>
    <n v="2019"/>
    <s v="MEDIO AMBIENTE"/>
    <m/>
    <s v="Adq. plantas de café en fundas"/>
    <n v="225000"/>
    <n v="2925000"/>
    <n v="1023750"/>
    <n v="1901250"/>
    <n v="0"/>
    <n v="0"/>
    <s v="Completo"/>
    <m/>
  </r>
  <r>
    <x v="26"/>
    <x v="16"/>
    <x v="0"/>
    <x v="26"/>
    <n v="6900000"/>
    <n v="600000"/>
    <n v="11.5"/>
    <x v="0"/>
    <n v="908"/>
    <n v="2019"/>
    <s v="MEDIO AMBIENTE"/>
    <m/>
    <s v="Adq. plantas de café en fundas"/>
    <n v="345000"/>
    <n v="4830000"/>
    <n v="1254750"/>
    <n v="3575250"/>
    <n v="0"/>
    <n v="0"/>
    <s v="Completo"/>
    <m/>
  </r>
  <r>
    <x v="27"/>
    <x v="17"/>
    <x v="0"/>
    <x v="27"/>
    <n v="11500000"/>
    <n v="1000000"/>
    <n v="11.5"/>
    <x v="0"/>
    <s v="20866858"/>
    <n v="2018"/>
    <s v="Cheques"/>
    <s v="N/A"/>
    <s v="Avance 20%"/>
    <s v="N/A"/>
    <n v="2300000"/>
    <n v="0"/>
    <n v="2300000"/>
    <n v="0"/>
    <n v="0"/>
    <s v="Completo"/>
    <m/>
  </r>
  <r>
    <x v="27"/>
    <x v="17"/>
    <x v="0"/>
    <x v="27"/>
    <n v="11500000"/>
    <n v="1000000"/>
    <n v="11.5"/>
    <x v="0"/>
    <n v="726"/>
    <n v="2018"/>
    <s v="MAPRE"/>
    <s v="N/A"/>
    <s v="Avance 15%"/>
    <s v="N/A"/>
    <n v="1725000"/>
    <n v="0"/>
    <n v="1725000"/>
    <n v="0"/>
    <n v="0"/>
    <s v="Completo"/>
    <m/>
  </r>
  <r>
    <x v="27"/>
    <x v="17"/>
    <x v="0"/>
    <x v="27"/>
    <n v="11500000"/>
    <n v="1000000"/>
    <n v="11.5"/>
    <x v="0"/>
    <n v="1764"/>
    <n v="2018"/>
    <s v="MAPRE"/>
    <m/>
    <s v="Adq. plantas de café en fundas"/>
    <n v="81000"/>
    <n v="1336500"/>
    <n v="467775"/>
    <n v="868725"/>
    <n v="0"/>
    <n v="0"/>
    <s v="Completo"/>
    <m/>
  </r>
  <r>
    <x v="27"/>
    <x v="17"/>
    <x v="0"/>
    <x v="27"/>
    <n v="11500000"/>
    <n v="1000000"/>
    <n v="11.5"/>
    <x v="0"/>
    <n v="1453"/>
    <n v="2019"/>
    <s v="MEDIO AMBIENTE"/>
    <m/>
    <s v="Adq. plantas de café en fundas"/>
    <n v="423400"/>
    <n v="6986100"/>
    <n v="2445135"/>
    <n v="4540965"/>
    <n v="0"/>
    <n v="0"/>
    <s v="Completo"/>
    <m/>
  </r>
  <r>
    <x v="27"/>
    <x v="17"/>
    <x v="0"/>
    <x v="27"/>
    <n v="11500000"/>
    <n v="1000000"/>
    <n v="11.5"/>
    <x v="0"/>
    <n v="1881"/>
    <n v="2019"/>
    <s v="MEDIO AMBIENTE"/>
    <m/>
    <s v="Adq. plantas de café en fundas"/>
    <n v="188000"/>
    <n v="3102000"/>
    <n v="1085700"/>
    <n v="2016300"/>
    <n v="0"/>
    <n v="0"/>
    <s v="Completo"/>
    <m/>
  </r>
  <r>
    <x v="27"/>
    <x v="17"/>
    <x v="0"/>
    <x v="27"/>
    <n v="11500000"/>
    <n v="1000000"/>
    <n v="11.5"/>
    <x v="0"/>
    <n v="2901"/>
    <n v="2019"/>
    <s v="MEDIO AMBIENTE"/>
    <m/>
    <s v="Adq. plantas de café en fundas"/>
    <n v="59100"/>
    <n v="975150"/>
    <n v="0"/>
    <n v="975150"/>
    <n v="0"/>
    <n v="0"/>
    <s v="Completo"/>
    <m/>
  </r>
  <r>
    <x v="27"/>
    <x v="17"/>
    <x v="0"/>
    <x v="27"/>
    <n v="11500000"/>
    <n v="1000000"/>
    <n v="11.5"/>
    <x v="0"/>
    <s v="2511; 2651"/>
    <n v="2019"/>
    <s v="MEDIO AMBIENTE"/>
    <m/>
    <s v="Adq. plantas de café en fundas"/>
    <n v="248500"/>
    <n v="4100250"/>
    <n v="26390"/>
    <n v="4073860"/>
    <n v="0"/>
    <n v="0"/>
    <s v="Completo"/>
    <m/>
  </r>
  <r>
    <x v="28"/>
    <x v="1"/>
    <x v="0"/>
    <x v="28"/>
    <n v="6900000"/>
    <n v="600000"/>
    <n v="11.5"/>
    <x v="0"/>
    <s v="20866882"/>
    <n v="2018"/>
    <s v="Cheques"/>
    <s v="N/A"/>
    <s v="Avance 20%"/>
    <s v="N/A"/>
    <n v="1380000"/>
    <n v="0"/>
    <n v="1380000"/>
    <n v="2619401"/>
    <n v="227774"/>
    <m/>
    <m/>
  </r>
  <r>
    <x v="28"/>
    <x v="1"/>
    <x v="0"/>
    <x v="28"/>
    <n v="6900000"/>
    <n v="600000"/>
    <n v="11.5"/>
    <x v="0"/>
    <n v="1763"/>
    <n v="2018"/>
    <s v="MAPRE"/>
    <s v="N/A"/>
    <s v="Avance 15%"/>
    <s v="N/A"/>
    <n v="1035000"/>
    <n v="0"/>
    <n v="1035000"/>
    <n v="2619401"/>
    <n v="227774"/>
    <m/>
    <m/>
  </r>
  <r>
    <x v="28"/>
    <x v="1"/>
    <x v="0"/>
    <x v="28"/>
    <n v="6900000"/>
    <n v="600000"/>
    <n v="11.5"/>
    <x v="0"/>
    <n v="674"/>
    <n v="2019"/>
    <s v="MEDIO AMBIENTE"/>
    <m/>
    <s v="Adq. plantas de café en fundas"/>
    <n v="107076"/>
    <n v="1873830"/>
    <n v="655840.5"/>
    <n v="1217989.5"/>
    <n v="2619401"/>
    <n v="227774"/>
    <m/>
    <m/>
  </r>
  <r>
    <x v="28"/>
    <x v="1"/>
    <x v="0"/>
    <x v="28"/>
    <n v="6900000"/>
    <n v="600000"/>
    <n v="11.5"/>
    <x v="0"/>
    <n v="2714"/>
    <n v="2019"/>
    <s v="MEDIO AMBIENTE"/>
    <m/>
    <s v="Adq. plantas de café en fundas"/>
    <n v="99950"/>
    <n v="1749125"/>
    <n v="612193.75"/>
    <n v="1136931.25"/>
    <n v="2619401"/>
    <n v="227774"/>
    <m/>
    <m/>
  </r>
  <r>
    <x v="28"/>
    <x v="1"/>
    <x v="0"/>
    <x v="28"/>
    <n v="6900000"/>
    <n v="600000"/>
    <n v="11.5"/>
    <x v="0"/>
    <n v="2883"/>
    <n v="2019"/>
    <s v="MEDIO AMBIENTE"/>
    <m/>
    <s v="Adq. plantas de café en fundas"/>
    <n v="165200"/>
    <n v="2891000"/>
    <n v="1011849.9999999999"/>
    <n v="1879150"/>
    <n v="2619401"/>
    <n v="227774"/>
    <m/>
    <m/>
  </r>
  <r>
    <x v="29"/>
    <x v="1"/>
    <x v="0"/>
    <x v="29"/>
    <n v="5750000"/>
    <n v="500000"/>
    <n v="11.5"/>
    <x v="0"/>
    <s v="20863147"/>
    <n v="2018"/>
    <s v="Cheques"/>
    <s v="N/A"/>
    <s v="Avance 20%"/>
    <s v="N/A"/>
    <n v="1150000"/>
    <n v="0"/>
    <n v="1150000"/>
    <n v="0"/>
    <n v="0"/>
    <s v="Completo"/>
    <m/>
  </r>
  <r>
    <x v="29"/>
    <x v="1"/>
    <x v="0"/>
    <x v="29"/>
    <n v="5750000"/>
    <n v="500000"/>
    <n v="11.5"/>
    <x v="0"/>
    <n v="1450"/>
    <n v="2019"/>
    <s v="MEDIO AMBIENTE"/>
    <m/>
    <s v="Adq. plantas de café en fundas"/>
    <n v="500000"/>
    <n v="7750000"/>
    <n v="1150000"/>
    <n v="6600000"/>
    <n v="0"/>
    <n v="0"/>
    <s v="Completo"/>
    <m/>
  </r>
  <r>
    <x v="30"/>
    <x v="1"/>
    <x v="0"/>
    <x v="30"/>
    <n v="8625000"/>
    <n v="750000"/>
    <n v="11.5"/>
    <x v="0"/>
    <s v="20863149"/>
    <n v="2018"/>
    <s v="Cheques"/>
    <s v="N/A"/>
    <s v="Avance 20%"/>
    <s v="N/A"/>
    <n v="1725000"/>
    <n v="0"/>
    <n v="1725000"/>
    <n v="3619993"/>
    <n v="314782"/>
    <m/>
    <m/>
  </r>
  <r>
    <x v="30"/>
    <x v="1"/>
    <x v="0"/>
    <x v="30"/>
    <n v="8625000"/>
    <n v="750000"/>
    <n v="11.5"/>
    <x v="0"/>
    <n v="1212"/>
    <n v="2018"/>
    <s v="MAPRE"/>
    <s v="N/A"/>
    <s v="Avance 15%"/>
    <s v="N/A"/>
    <n v="1293750"/>
    <n v="0"/>
    <n v="1293750"/>
    <n v="3619993"/>
    <n v="314782"/>
    <m/>
    <m/>
  </r>
  <r>
    <x v="30"/>
    <x v="1"/>
    <x v="0"/>
    <x v="30"/>
    <n v="8625000"/>
    <n v="750000"/>
    <n v="11.5"/>
    <x v="0"/>
    <n v="1951"/>
    <n v="2018"/>
    <s v="MAPRE"/>
    <m/>
    <s v="Adq. plantas de café en fundas"/>
    <n v="343661"/>
    <n v="5326745.5"/>
    <n v="1864360.9249999998"/>
    <n v="3462384.5750000002"/>
    <n v="3619993"/>
    <n v="314782"/>
    <m/>
    <m/>
  </r>
  <r>
    <x v="30"/>
    <x v="1"/>
    <x v="0"/>
    <x v="30"/>
    <n v="8625000"/>
    <n v="750000"/>
    <n v="11.5"/>
    <x v="0"/>
    <n v="2452"/>
    <n v="2019"/>
    <s v="MEDIO AMBIENTE"/>
    <m/>
    <s v="Adq. plantas de café en fundas"/>
    <n v="91557"/>
    <n v="1419133.5"/>
    <n v="496696.72499999998"/>
    <n v="922436.77500000002"/>
    <n v="3619993"/>
    <n v="314782"/>
    <m/>
    <m/>
  </r>
  <r>
    <x v="31"/>
    <x v="1"/>
    <x v="0"/>
    <x v="31"/>
    <n v="6900000"/>
    <n v="600000"/>
    <n v="11.5"/>
    <x v="0"/>
    <s v="20863148"/>
    <n v="2018"/>
    <s v="Cheques"/>
    <s v="N/A"/>
    <s v="Avance 20%"/>
    <s v="N/A"/>
    <n v="1380000"/>
    <n v="0"/>
    <n v="1380000"/>
    <n v="5750"/>
    <n v="500"/>
    <m/>
    <m/>
  </r>
  <r>
    <x v="31"/>
    <x v="1"/>
    <x v="0"/>
    <x v="31"/>
    <n v="6900000"/>
    <n v="600000"/>
    <n v="11.5"/>
    <x v="0"/>
    <n v="675"/>
    <n v="2018"/>
    <s v="MAPRE"/>
    <s v="N/A"/>
    <s v="Avance 15%"/>
    <s v="N/A"/>
    <n v="1035000"/>
    <n v="0"/>
    <n v="1035000"/>
    <n v="5750"/>
    <n v="500"/>
    <m/>
    <m/>
  </r>
  <r>
    <x v="31"/>
    <x v="1"/>
    <x v="0"/>
    <x v="31"/>
    <n v="6900000"/>
    <n v="600000"/>
    <n v="11.5"/>
    <x v="0"/>
    <n v="1436"/>
    <n v="2018"/>
    <s v="MAPRE"/>
    <m/>
    <s v="Adq. plantas de café en fundas"/>
    <n v="347998"/>
    <n v="4871972"/>
    <n v="1705190.2"/>
    <n v="3166781.8"/>
    <n v="5750"/>
    <n v="500"/>
    <m/>
    <m/>
  </r>
  <r>
    <x v="31"/>
    <x v="1"/>
    <x v="0"/>
    <x v="31"/>
    <n v="6900000"/>
    <n v="600000"/>
    <n v="11.5"/>
    <x v="0"/>
    <n v="1625"/>
    <n v="2018"/>
    <s v="MAPRE"/>
    <m/>
    <s v="Adq. plantas de café en fundas"/>
    <n v="50630"/>
    <n v="708820"/>
    <n v="248087"/>
    <n v="460733"/>
    <n v="5750"/>
    <n v="500"/>
    <m/>
    <m/>
  </r>
  <r>
    <x v="31"/>
    <x v="1"/>
    <x v="0"/>
    <x v="31"/>
    <n v="6900000"/>
    <n v="600000"/>
    <n v="11.5"/>
    <x v="0"/>
    <n v="1880"/>
    <n v="2019"/>
    <s v="MEDIO AMBIENTE"/>
    <m/>
    <s v="Adq. plantas de café en fundas"/>
    <n v="57680"/>
    <n v="807520"/>
    <n v="282632"/>
    <n v="524888"/>
    <n v="5750"/>
    <n v="500"/>
    <m/>
    <m/>
  </r>
  <r>
    <x v="31"/>
    <x v="1"/>
    <x v="0"/>
    <x v="31"/>
    <n v="6900000"/>
    <n v="600000"/>
    <n v="11.5"/>
    <x v="0"/>
    <n v="2650"/>
    <n v="2019"/>
    <s v="MEDIO AMBIENTE"/>
    <m/>
    <s v="Adq. plantas de café en fundas"/>
    <n v="143192"/>
    <n v="2004688"/>
    <n v="179090.8"/>
    <n v="1825597.2"/>
    <n v="5750"/>
    <n v="500"/>
    <m/>
    <m/>
  </r>
  <r>
    <x v="32"/>
    <x v="1"/>
    <x v="0"/>
    <x v="32"/>
    <n v="11500000"/>
    <n v="1000000"/>
    <n v="11.5"/>
    <x v="0"/>
    <s v="20866867"/>
    <n v="2018"/>
    <s v="Cheques"/>
    <s v="N/A"/>
    <s v="Avance 20%"/>
    <s v="N/A"/>
    <n v="2300000"/>
    <n v="0"/>
    <n v="2300000"/>
    <n v="4674750"/>
    <n v="406500"/>
    <m/>
    <m/>
  </r>
  <r>
    <x v="32"/>
    <x v="1"/>
    <x v="0"/>
    <x v="32"/>
    <n v="11500000"/>
    <n v="1000000"/>
    <n v="11.5"/>
    <x v="0"/>
    <n v="561"/>
    <n v="2018"/>
    <s v="MAPRE"/>
    <s v="N/A"/>
    <s v="Avance 15%"/>
    <s v="N/A"/>
    <n v="1725000"/>
    <n v="0"/>
    <n v="1725000"/>
    <n v="4674750"/>
    <n v="406500"/>
    <m/>
    <m/>
  </r>
  <r>
    <x v="32"/>
    <x v="1"/>
    <x v="0"/>
    <x v="32"/>
    <n v="11500000"/>
    <n v="1000000"/>
    <n v="11.5"/>
    <x v="0"/>
    <n v="1244"/>
    <n v="2018"/>
    <s v="MAPRE"/>
    <m/>
    <s v="Adq. plantas de café en fundas"/>
    <n v="233000"/>
    <n v="4077500"/>
    <n v="1427125"/>
    <n v="2650375"/>
    <n v="4674750"/>
    <n v="406500"/>
    <m/>
    <m/>
  </r>
  <r>
    <x v="32"/>
    <x v="1"/>
    <x v="0"/>
    <x v="32"/>
    <n v="11500000"/>
    <n v="1000000"/>
    <n v="11.5"/>
    <x v="0"/>
    <n v="1602"/>
    <n v="2018"/>
    <s v="MAPRE"/>
    <m/>
    <s v="Adq. plantas de café en fundas"/>
    <n v="51000"/>
    <n v="892500"/>
    <n v="312375"/>
    <n v="580125"/>
    <n v="4674750"/>
    <n v="406500"/>
    <m/>
    <m/>
  </r>
  <r>
    <x v="32"/>
    <x v="1"/>
    <x v="0"/>
    <x v="32"/>
    <n v="11500000"/>
    <n v="1000000"/>
    <n v="11.5"/>
    <x v="0"/>
    <n v="1118"/>
    <n v="2019"/>
    <s v="MEDIO AMBIENTE"/>
    <m/>
    <s v="Adq. plantas de café en fundas"/>
    <n v="54500"/>
    <n v="953750"/>
    <n v="333812.5"/>
    <n v="619937.5"/>
    <n v="4674750"/>
    <n v="406500"/>
    <m/>
    <m/>
  </r>
  <r>
    <x v="32"/>
    <x v="1"/>
    <x v="0"/>
    <x v="32"/>
    <n v="11500000"/>
    <n v="1000000"/>
    <n v="11.5"/>
    <x v="0"/>
    <n v="1883"/>
    <n v="2019"/>
    <s v="MEDIO AMBIENTE"/>
    <m/>
    <s v="Adq. plantas de café en fundas"/>
    <n v="100000"/>
    <n v="1750000"/>
    <n v="612500"/>
    <n v="1137500"/>
    <n v="4674750"/>
    <n v="406500"/>
    <m/>
    <m/>
  </r>
  <r>
    <x v="32"/>
    <x v="1"/>
    <x v="0"/>
    <x v="32"/>
    <n v="11500000"/>
    <n v="1000000"/>
    <n v="11.5"/>
    <x v="0"/>
    <n v="1891"/>
    <n v="2019"/>
    <s v="MEDIO AMBIENTE"/>
    <m/>
    <s v="Adq. plantas de café en fundas"/>
    <n v="53000"/>
    <n v="927500"/>
    <n v="324625"/>
    <n v="602875"/>
    <n v="4674750"/>
    <n v="406500"/>
    <m/>
    <m/>
  </r>
  <r>
    <x v="32"/>
    <x v="1"/>
    <x v="0"/>
    <x v="32"/>
    <n v="11500000"/>
    <n v="1000000"/>
    <n v="11.5"/>
    <x v="0"/>
    <n v="2519"/>
    <n v="2019"/>
    <s v="MEDIO AMBIENTE"/>
    <m/>
    <s v="Adq. plantas de café en fundas"/>
    <n v="15000"/>
    <n v="262500"/>
    <n v="91875"/>
    <n v="170625"/>
    <n v="4674750"/>
    <n v="406500"/>
    <m/>
    <m/>
  </r>
  <r>
    <x v="32"/>
    <x v="1"/>
    <x v="0"/>
    <x v="32"/>
    <n v="11500000"/>
    <n v="1000000"/>
    <n v="11.5"/>
    <x v="0"/>
    <n v="2867"/>
    <n v="2019"/>
    <s v="MEDIO AMBIENTE"/>
    <m/>
    <s v="Adq. plantas de café en fundas"/>
    <n v="87000"/>
    <n v="1522500"/>
    <n v="532875"/>
    <n v="989625"/>
    <n v="4674750"/>
    <n v="406500"/>
    <m/>
    <m/>
  </r>
  <r>
    <x v="33"/>
    <x v="18"/>
    <x v="0"/>
    <x v="33"/>
    <n v="2300000"/>
    <n v="200000"/>
    <n v="11.5"/>
    <x v="0"/>
    <s v="20866872"/>
    <n v="2018"/>
    <s v="Cheques"/>
    <s v="N/A"/>
    <s v="Avance 20%"/>
    <s v="N/A"/>
    <n v="460000"/>
    <n v="0"/>
    <n v="460000"/>
    <n v="0"/>
    <n v="0"/>
    <s v="Completo"/>
    <m/>
  </r>
  <r>
    <x v="33"/>
    <x v="18"/>
    <x v="0"/>
    <x v="33"/>
    <n v="2300000"/>
    <n v="200000"/>
    <n v="11.5"/>
    <x v="0"/>
    <n v="628"/>
    <n v="2018"/>
    <s v="MAPRE"/>
    <s v="N/A"/>
    <s v="Avance 15%"/>
    <s v="N/A"/>
    <n v="345000"/>
    <n v="0"/>
    <n v="345000"/>
    <n v="0"/>
    <n v="0"/>
    <s v="Completo"/>
    <m/>
  </r>
  <r>
    <x v="33"/>
    <x v="18"/>
    <x v="0"/>
    <x v="33"/>
    <n v="2300000"/>
    <n v="200000"/>
    <n v="11.5"/>
    <x v="0"/>
    <n v="915"/>
    <n v="2018"/>
    <s v="MAPRE"/>
    <m/>
    <s v="Adq. plantas de café en fundas"/>
    <n v="100500"/>
    <n v="1155750"/>
    <n v="404512.5"/>
    <n v="751237.5"/>
    <n v="0"/>
    <n v="0"/>
    <s v="Completo"/>
    <m/>
  </r>
  <r>
    <x v="33"/>
    <x v="18"/>
    <x v="0"/>
    <x v="33"/>
    <n v="2300000"/>
    <n v="200000"/>
    <n v="11.5"/>
    <x v="0"/>
    <n v="1050"/>
    <n v="2018"/>
    <s v="MAPRE"/>
    <m/>
    <s v="Adq. plantas de café en fundas"/>
    <n v="15400"/>
    <n v="177099.99999999994"/>
    <n v="61984.999999999978"/>
    <n v="115114.99999999997"/>
    <n v="0"/>
    <n v="0"/>
    <s v="Completo"/>
    <m/>
  </r>
  <r>
    <x v="33"/>
    <x v="18"/>
    <x v="0"/>
    <x v="33"/>
    <n v="2300000"/>
    <n v="200000"/>
    <n v="11.5"/>
    <x v="0"/>
    <n v="390"/>
    <n v="2019"/>
    <s v="MEDIO AMBIENTE"/>
    <m/>
    <s v="Adq. plantas de café en fundas"/>
    <n v="32000"/>
    <n v="464000.00000000006"/>
    <n v="162400"/>
    <n v="301600.00000000006"/>
    <n v="0"/>
    <n v="0"/>
    <s v="Completo"/>
    <m/>
  </r>
  <r>
    <x v="33"/>
    <x v="18"/>
    <x v="0"/>
    <x v="33"/>
    <n v="2300000"/>
    <n v="200000"/>
    <n v="11.5"/>
    <x v="0"/>
    <n v="650"/>
    <n v="2019"/>
    <s v="MEDIO AMBIENTE"/>
    <m/>
    <s v="Adq. plantas de café en fundas"/>
    <n v="21220"/>
    <n v="307689.99999999994"/>
    <n v="107691.49999999997"/>
    <n v="199998.49999999997"/>
    <n v="0"/>
    <n v="0"/>
    <s v="Completo"/>
    <m/>
  </r>
  <r>
    <x v="33"/>
    <x v="18"/>
    <x v="0"/>
    <x v="33"/>
    <n v="2300000"/>
    <n v="200000"/>
    <n v="11.5"/>
    <x v="0"/>
    <n v="1451"/>
    <n v="2019"/>
    <s v="MEDIO AMBIENTE"/>
    <m/>
    <s v="Adq. plantas de café en fundas"/>
    <n v="30880"/>
    <n v="447760"/>
    <n v="0"/>
    <n v="447760"/>
    <n v="0"/>
    <n v="0"/>
    <s v="Completo"/>
    <m/>
  </r>
  <r>
    <x v="33"/>
    <x v="18"/>
    <x v="0"/>
    <x v="33"/>
    <n v="2300000"/>
    <n v="200000"/>
    <n v="11.5"/>
    <x v="0"/>
    <m/>
    <m/>
    <m/>
    <m/>
    <s v="Adq. plantas de café en fundas"/>
    <m/>
    <n v="855500"/>
    <n v="68411"/>
    <n v="787089"/>
    <n v="0"/>
    <n v="0"/>
    <s v="Completo"/>
    <s v="EN EL SEGUIMIENTO DE VIVERISTAS ESTABA ESTA FACTURA QUE NO ESTÁ ATADA A NINGUNA CANTIDAD DE PLANTAS Y NO APARECE EN LA EJECUCIÓN, PERO ESA RETENCION COMPLETA LOS AVANCES."/>
  </r>
  <r>
    <x v="34"/>
    <x v="1"/>
    <x v="0"/>
    <x v="34"/>
    <n v="11500000"/>
    <n v="1000000"/>
    <n v="11.5"/>
    <x v="0"/>
    <s v="20866866"/>
    <n v="2018"/>
    <s v="Cheques"/>
    <s v="N/A"/>
    <s v="Avance 20%"/>
    <s v="N/A"/>
    <n v="2300000"/>
    <n v="0"/>
    <n v="2300000"/>
    <n v="2332384"/>
    <n v="202816"/>
    <m/>
    <m/>
  </r>
  <r>
    <x v="34"/>
    <x v="1"/>
    <x v="0"/>
    <x v="34"/>
    <n v="11500000"/>
    <n v="1000000"/>
    <n v="11.5"/>
    <x v="0"/>
    <n v="673"/>
    <n v="2018"/>
    <s v="MAPRE"/>
    <s v="N/A"/>
    <s v="Avance 15%"/>
    <s v="N/A"/>
    <n v="1725000"/>
    <n v="0"/>
    <n v="1725000"/>
    <n v="2332384"/>
    <n v="202816"/>
    <m/>
    <m/>
  </r>
  <r>
    <x v="34"/>
    <x v="1"/>
    <x v="0"/>
    <x v="34"/>
    <n v="11500000"/>
    <n v="1000000"/>
    <n v="11.5"/>
    <x v="0"/>
    <n v="1420"/>
    <n v="2018"/>
    <s v="MAPRE"/>
    <m/>
    <s v="Adq. plantas de café en fundas"/>
    <n v="311212"/>
    <n v="5386210"/>
    <n v="1885173.5"/>
    <n v="3501036.5"/>
    <n v="2332384"/>
    <n v="202816"/>
    <m/>
    <m/>
  </r>
  <r>
    <x v="34"/>
    <x v="1"/>
    <x v="0"/>
    <x v="34"/>
    <n v="11500000"/>
    <n v="1000000"/>
    <n v="11.5"/>
    <x v="0"/>
    <n v="779"/>
    <n v="2019"/>
    <s v="MEDIO AMBIENTE"/>
    <m/>
    <s v="Adq. plantas de café en fundas"/>
    <n v="211032"/>
    <n v="3074796"/>
    <n v="1076178.5999999999"/>
    <n v="1998617.4000000001"/>
    <n v="2332384"/>
    <n v="202816"/>
    <m/>
    <m/>
  </r>
  <r>
    <x v="34"/>
    <x v="1"/>
    <x v="0"/>
    <x v="34"/>
    <n v="11500000"/>
    <n v="1000000"/>
    <n v="11.5"/>
    <x v="0"/>
    <n v="2897"/>
    <n v="2019"/>
    <s v="MEDIO AMBIENTE"/>
    <m/>
    <s v="Adq. plantas de café en fundas"/>
    <n v="205500"/>
    <n v="3042250"/>
    <n v="1063647.8999999999"/>
    <n v="1978602.1"/>
    <n v="2332384"/>
    <n v="202816"/>
    <m/>
    <m/>
  </r>
  <r>
    <x v="34"/>
    <x v="1"/>
    <x v="0"/>
    <x v="34"/>
    <n v="11500000"/>
    <n v="1000000"/>
    <n v="11.5"/>
    <x v="0"/>
    <n v="2902"/>
    <n v="2019"/>
    <s v="MEDIO AMBIENTE"/>
    <m/>
    <s v="Adq. plantas de café en fundas"/>
    <n v="69440"/>
    <n v="1050880"/>
    <n v="0"/>
    <n v="1050880"/>
    <n v="2332384"/>
    <n v="202816"/>
    <m/>
    <m/>
  </r>
  <r>
    <x v="35"/>
    <x v="1"/>
    <x v="0"/>
    <x v="35"/>
    <n v="5000000"/>
    <n v="500000"/>
    <n v="10"/>
    <x v="3"/>
    <s v="20866868"/>
    <n v="2018"/>
    <s v="Cheques"/>
    <s v="N/A"/>
    <s v="Avance 20%"/>
    <s v="N/A"/>
    <n v="1000000"/>
    <n v="0"/>
    <n v="10000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38600"/>
    <n v="386000"/>
    <n v="77200"/>
    <n v="3088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20000"/>
    <n v="200000"/>
    <n v="40000"/>
    <n v="1600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21000"/>
    <n v="210000"/>
    <n v="42000"/>
    <n v="168000"/>
    <n v="3116000"/>
    <n v="311600"/>
    <m/>
    <m/>
  </r>
  <r>
    <x v="35"/>
    <x v="1"/>
    <x v="0"/>
    <x v="35"/>
    <n v="5000000"/>
    <n v="500000"/>
    <n v="10"/>
    <x v="3"/>
    <n v="2882"/>
    <n v="2019"/>
    <s v="MEDIO AMBIENTE"/>
    <m/>
    <s v="Adq. plantas de café a raíz dirigida "/>
    <n v="60000"/>
    <n v="600000"/>
    <n v="120000"/>
    <n v="480000"/>
    <n v="3116000"/>
    <n v="311600"/>
    <m/>
    <m/>
  </r>
  <r>
    <x v="35"/>
    <x v="1"/>
    <x v="0"/>
    <x v="35"/>
    <n v="5000000"/>
    <n v="500000"/>
    <n v="10"/>
    <x v="3"/>
    <m/>
    <m/>
    <m/>
    <m/>
    <s v="Adq. plantas de café a raíz dirigida "/>
    <n v="48800"/>
    <n v="488000"/>
    <n v="97600"/>
    <n v="390400"/>
    <n v="3116000"/>
    <n v="311600"/>
    <m/>
    <s v="EN CxP"/>
  </r>
  <r>
    <x v="36"/>
    <x v="19"/>
    <x v="0"/>
    <x v="36"/>
    <n v="23000000"/>
    <n v="2000000"/>
    <n v="11.5"/>
    <x v="0"/>
    <s v="20866869"/>
    <n v="2018"/>
    <s v="Cheques"/>
    <s v="N/A"/>
    <s v="Avance 20%"/>
    <s v="N/A"/>
    <n v="4600000"/>
    <n v="0"/>
    <n v="4600000"/>
    <n v="0"/>
    <n v="0"/>
    <s v="Completo"/>
    <m/>
  </r>
  <r>
    <x v="36"/>
    <x v="19"/>
    <x v="0"/>
    <x v="36"/>
    <n v="23000000"/>
    <n v="2000000"/>
    <n v="11.5"/>
    <x v="0"/>
    <n v="1070"/>
    <n v="2018"/>
    <s v="MAPRE"/>
    <s v="N/A"/>
    <s v="Avance 15%"/>
    <s v="N/A"/>
    <n v="3450000"/>
    <n v="0"/>
    <n v="3450000"/>
    <n v="0"/>
    <n v="0"/>
    <s v="Completo"/>
    <m/>
  </r>
  <r>
    <x v="36"/>
    <x v="19"/>
    <x v="0"/>
    <x v="36"/>
    <n v="23000000"/>
    <n v="2000000"/>
    <n v="11.5"/>
    <x v="0"/>
    <n v="1752"/>
    <n v="2018"/>
    <s v="MAPRE"/>
    <m/>
    <s v="Adq. plantas de café en fundas"/>
    <n v="237270"/>
    <n v="3440415"/>
    <n v="1204145.25"/>
    <n v="2236269.75"/>
    <n v="0"/>
    <n v="0"/>
    <s v="Completo"/>
    <m/>
  </r>
  <r>
    <x v="36"/>
    <x v="19"/>
    <x v="0"/>
    <x v="36"/>
    <n v="23000000"/>
    <n v="2000000"/>
    <n v="11.5"/>
    <x v="0"/>
    <n v="428"/>
    <n v="2019"/>
    <s v="MEDIO AMBIENTE"/>
    <m/>
    <s v="Adq. plantas de café en fundas"/>
    <n v="332640"/>
    <n v="4823280"/>
    <n v="1688148"/>
    <n v="3135132"/>
    <n v="0"/>
    <n v="0"/>
    <s v="Completo"/>
    <m/>
  </r>
  <r>
    <x v="36"/>
    <x v="19"/>
    <x v="0"/>
    <x v="36"/>
    <n v="23000000"/>
    <n v="2000000"/>
    <n v="11.5"/>
    <x v="0"/>
    <n v="1155"/>
    <n v="2019"/>
    <s v="MEDIO AMBIENTE"/>
    <m/>
    <s v="Adq. plantas de café en fundas"/>
    <n v="204870"/>
    <n v="2970615"/>
    <n v="1039715.2499999999"/>
    <n v="1930899.75"/>
    <n v="0"/>
    <n v="0"/>
    <s v="Completo"/>
    <m/>
  </r>
  <r>
    <x v="36"/>
    <x v="19"/>
    <x v="0"/>
    <x v="36"/>
    <n v="23000000"/>
    <n v="2000000"/>
    <n v="11.5"/>
    <x v="0"/>
    <n v="1452"/>
    <n v="2019"/>
    <s v="MEDIO AMBIENTE"/>
    <m/>
    <s v="Adq. plantas de café en fundas"/>
    <n v="270800"/>
    <n v="3926600"/>
    <n v="1374310"/>
    <n v="2552290"/>
    <n v="0"/>
    <n v="0"/>
    <s v="Completo"/>
    <m/>
  </r>
  <r>
    <x v="36"/>
    <x v="19"/>
    <x v="0"/>
    <x v="36"/>
    <n v="23000000"/>
    <n v="2000000"/>
    <n v="11.5"/>
    <x v="0"/>
    <n v="1872"/>
    <n v="2019"/>
    <s v="MEDIO AMBIENTE"/>
    <m/>
    <s v="Adq. plantas de café en fundas"/>
    <n v="297130"/>
    <n v="4308385"/>
    <n v="1507934.75"/>
    <n v="2800450.25"/>
    <n v="0"/>
    <n v="0"/>
    <s v="Completo"/>
    <m/>
  </r>
  <r>
    <x v="36"/>
    <x v="19"/>
    <x v="0"/>
    <x v="36"/>
    <n v="23000000"/>
    <n v="2000000"/>
    <n v="11.5"/>
    <x v="0"/>
    <n v="2317"/>
    <n v="2019"/>
    <s v="MEDIO AMBIENTE"/>
    <m/>
    <s v="Adq. plantas de café en fundas"/>
    <n v="325260"/>
    <n v="4716270"/>
    <n v="1235746.75"/>
    <n v="3480523.25"/>
    <n v="0"/>
    <n v="0"/>
    <s v="Completo"/>
    <m/>
  </r>
  <r>
    <x v="36"/>
    <x v="19"/>
    <x v="0"/>
    <x v="36"/>
    <n v="23000000"/>
    <n v="2000000"/>
    <n v="11.5"/>
    <x v="0"/>
    <n v="2474"/>
    <n v="2019"/>
    <s v="MEDIO AMBIENTE"/>
    <m/>
    <s v="Adq. plantas de café en fundas"/>
    <n v="332030"/>
    <n v="4814435"/>
    <n v="0"/>
    <n v="4814435"/>
    <n v="0"/>
    <n v="0"/>
    <s v="Completo"/>
    <m/>
  </r>
  <r>
    <x v="37"/>
    <x v="1"/>
    <x v="0"/>
    <x v="37"/>
    <n v="17250000"/>
    <n v="1500000"/>
    <n v="11.5"/>
    <x v="0"/>
    <s v="20866889"/>
    <n v="2018"/>
    <s v="Cheques"/>
    <s v="N/A"/>
    <s v="Avance 20%"/>
    <s v="N/A"/>
    <n v="3450000"/>
    <n v="0"/>
    <n v="3450000"/>
    <n v="9300970"/>
    <n v="808780"/>
    <m/>
    <m/>
  </r>
  <r>
    <x v="37"/>
    <x v="1"/>
    <x v="0"/>
    <x v="37"/>
    <n v="17250000"/>
    <n v="1500000"/>
    <n v="11.5"/>
    <x v="0"/>
    <n v="783"/>
    <n v="2018"/>
    <s v="MAPRE"/>
    <s v="N/A"/>
    <s v="Avance 15%"/>
    <s v="N/A"/>
    <n v="2587500"/>
    <n v="0"/>
    <n v="2587500"/>
    <n v="9300970"/>
    <n v="808780"/>
    <m/>
    <m/>
  </r>
  <r>
    <x v="37"/>
    <x v="1"/>
    <x v="0"/>
    <x v="37"/>
    <n v="17250000"/>
    <n v="1500000"/>
    <n v="11.5"/>
    <x v="0"/>
    <n v="422"/>
    <n v="2019"/>
    <s v="MEDIO AMBIENTE"/>
    <m/>
    <s v="Adq. plantas de café en fundas"/>
    <n v="283220"/>
    <n v="4673130"/>
    <n v="1635595.5"/>
    <n v="3037534.5"/>
    <n v="9300970"/>
    <n v="808780"/>
    <m/>
    <m/>
  </r>
  <r>
    <x v="37"/>
    <x v="1"/>
    <x v="0"/>
    <x v="37"/>
    <n v="17250000"/>
    <n v="1500000"/>
    <n v="11.5"/>
    <x v="0"/>
    <n v="2944"/>
    <n v="2019"/>
    <s v="MEDIO AMBIENTE"/>
    <m/>
    <s v="Adq. plantas de café en fundas"/>
    <n v="47000"/>
    <n v="775500"/>
    <n v="271425"/>
    <n v="504075"/>
    <n v="9300970"/>
    <n v="808780"/>
    <m/>
    <m/>
  </r>
  <r>
    <x v="37"/>
    <x v="1"/>
    <x v="0"/>
    <x v="37"/>
    <n v="17250000"/>
    <n v="1500000"/>
    <n v="11.5"/>
    <x v="0"/>
    <s v="1888; 2864"/>
    <n v="2019"/>
    <s v="MEDIO AMBIENTE"/>
    <m/>
    <s v="Adq. plantas de café en fundas"/>
    <n v="261000"/>
    <n v="4306500"/>
    <n v="1507275"/>
    <n v="2799225"/>
    <n v="9300970"/>
    <n v="808780"/>
    <m/>
    <m/>
  </r>
  <r>
    <x v="37"/>
    <x v="1"/>
    <x v="0"/>
    <x v="37"/>
    <n v="17250000"/>
    <n v="1500000"/>
    <n v="11.5"/>
    <x v="0"/>
    <n v="324"/>
    <n v="2020"/>
    <s v="MEDIO AMBIENTE"/>
    <s v="B1500000016"/>
    <s v="Adq. plantas de café en fundas"/>
    <n v="100000"/>
    <n v="1650000"/>
    <n v="577500"/>
    <n v="1072500"/>
    <n v="9300970"/>
    <n v="808780"/>
    <m/>
    <m/>
  </r>
  <r>
    <x v="38"/>
    <x v="20"/>
    <x v="0"/>
    <x v="38"/>
    <n v="2300000"/>
    <n v="200000"/>
    <n v="11.5"/>
    <x v="0"/>
    <s v="20866852"/>
    <n v="2018"/>
    <s v="Cheques"/>
    <s v="N/A"/>
    <s v="Avance 20%"/>
    <s v="N/A"/>
    <n v="460000"/>
    <n v="0"/>
    <n v="460000"/>
    <n v="1150"/>
    <n v="100"/>
    <m/>
    <m/>
  </r>
  <r>
    <x v="38"/>
    <x v="20"/>
    <x v="0"/>
    <x v="38"/>
    <n v="2300000"/>
    <n v="200000"/>
    <n v="11.5"/>
    <x v="0"/>
    <n v="461"/>
    <n v="2018"/>
    <s v="MAPRE"/>
    <s v="N/A"/>
    <s v="Avance 15%"/>
    <s v="N/A"/>
    <n v="345000"/>
    <n v="0"/>
    <n v="345000"/>
    <n v="1150"/>
    <n v="100"/>
    <m/>
    <m/>
  </r>
  <r>
    <x v="38"/>
    <x v="20"/>
    <x v="0"/>
    <x v="38"/>
    <n v="2300000"/>
    <n v="200000"/>
    <n v="11.5"/>
    <x v="0"/>
    <n v="1098"/>
    <n v="2018"/>
    <s v="MAPRE"/>
    <m/>
    <s v="Adq. plantas de café en fundas"/>
    <n v="60000"/>
    <n v="1050000"/>
    <n v="367500"/>
    <n v="682500"/>
    <n v="1150"/>
    <n v="100"/>
    <m/>
    <m/>
  </r>
  <r>
    <x v="38"/>
    <x v="20"/>
    <x v="0"/>
    <x v="38"/>
    <n v="2300000"/>
    <n v="200000"/>
    <n v="11.5"/>
    <x v="0"/>
    <n v="1403"/>
    <n v="2018"/>
    <s v="MAPRE"/>
    <m/>
    <s v="Adq. plantas de café en fundas"/>
    <n v="70703"/>
    <n v="1237302.5"/>
    <n v="433055.875"/>
    <n v="804246.625"/>
    <n v="1150"/>
    <n v="100"/>
    <m/>
    <m/>
  </r>
  <r>
    <x v="38"/>
    <x v="20"/>
    <x v="0"/>
    <x v="38"/>
    <n v="2300000"/>
    <n v="200000"/>
    <n v="11.5"/>
    <x v="0"/>
    <n v="895"/>
    <n v="2019"/>
    <s v="MEDIO AMBIENTE"/>
    <m/>
    <s v="Adq. plantas de café en fundas"/>
    <n v="53700"/>
    <n v="939750"/>
    <n v="4444.12"/>
    <n v="935305.88"/>
    <n v="1150"/>
    <n v="100"/>
    <m/>
    <m/>
  </r>
  <r>
    <x v="38"/>
    <x v="20"/>
    <x v="0"/>
    <x v="38"/>
    <n v="2300000"/>
    <n v="200000"/>
    <n v="11.5"/>
    <x v="0"/>
    <n v="2265"/>
    <n v="2019"/>
    <s v="MEDIO AMBIENTE"/>
    <m/>
    <s v="Adq. plantas de café en fundas"/>
    <n v="15497"/>
    <n v="271197.5"/>
    <n v="0"/>
    <n v="271197.5"/>
    <n v="1150"/>
    <n v="100"/>
    <m/>
    <m/>
  </r>
  <r>
    <x v="38"/>
    <x v="20"/>
    <x v="0"/>
    <x v="38"/>
    <n v="2300000"/>
    <n v="200000"/>
    <n v="11.5"/>
    <x v="0"/>
    <m/>
    <m/>
    <m/>
    <m/>
    <s v="Adq. plantas de café en fundas"/>
    <m/>
    <n v="447760"/>
    <n v="0"/>
    <n v="447760"/>
    <n v="1150"/>
    <n v="100"/>
    <m/>
    <s v="BUSCAR LIBRAMIENTO"/>
  </r>
  <r>
    <x v="39"/>
    <x v="1"/>
    <x v="0"/>
    <x v="39"/>
    <n v="5750000"/>
    <n v="500000"/>
    <n v="11.5"/>
    <x v="0"/>
    <s v="20866883"/>
    <n v="2018"/>
    <s v="Cheques"/>
    <s v="N/A"/>
    <s v="Avance 20%"/>
    <s v="N/A"/>
    <n v="1150000"/>
    <n v="0"/>
    <n v="1150000"/>
    <n v="966000"/>
    <n v="84000"/>
    <m/>
    <m/>
  </r>
  <r>
    <x v="39"/>
    <x v="1"/>
    <x v="0"/>
    <x v="39"/>
    <n v="5750000"/>
    <n v="500000"/>
    <n v="11.5"/>
    <x v="0"/>
    <n v="1417"/>
    <n v="2018"/>
    <s v="MAPRE"/>
    <m/>
    <s v="Adq. plantas de café en fundas"/>
    <n v="52900"/>
    <n v="925750"/>
    <n v="185150"/>
    <n v="740600"/>
    <n v="966000"/>
    <n v="84000"/>
    <m/>
    <m/>
  </r>
  <r>
    <x v="39"/>
    <x v="1"/>
    <x v="0"/>
    <x v="39"/>
    <n v="5750000"/>
    <n v="500000"/>
    <n v="11.5"/>
    <x v="0"/>
    <n v="1624"/>
    <n v="2018"/>
    <s v="MAPRE"/>
    <m/>
    <s v="Adq. plantas de café en fundas"/>
    <n v="8000"/>
    <n v="140000"/>
    <n v="28000"/>
    <n v="112000"/>
    <n v="966000"/>
    <n v="84000"/>
    <m/>
    <m/>
  </r>
  <r>
    <x v="39"/>
    <x v="1"/>
    <x v="0"/>
    <x v="39"/>
    <n v="5750000"/>
    <n v="500000"/>
    <n v="11.5"/>
    <x v="0"/>
    <n v="1875"/>
    <n v="2019"/>
    <s v="MEDIO AMBIENTE"/>
    <m/>
    <s v="Adq. plantas de café en fundas"/>
    <n v="75000"/>
    <n v="1312500"/>
    <n v="262500"/>
    <n v="1050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63000"/>
    <n v="1102500"/>
    <n v="220500"/>
    <n v="882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86500"/>
    <n v="1513750"/>
    <n v="302750"/>
    <n v="1211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63500"/>
    <n v="1111250"/>
    <n v="151100"/>
    <n v="96015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27500"/>
    <n v="481250"/>
    <n v="0"/>
    <n v="481250"/>
    <n v="966000"/>
    <n v="84000"/>
    <m/>
    <m/>
  </r>
  <r>
    <x v="39"/>
    <x v="1"/>
    <x v="0"/>
    <x v="39"/>
    <n v="5750000"/>
    <n v="500000"/>
    <n v="11.5"/>
    <x v="0"/>
    <m/>
    <m/>
    <m/>
    <m/>
    <s v="Adq. plantas de café en fundas"/>
    <n v="39600"/>
    <n v="693000"/>
    <n v="0"/>
    <n v="693000"/>
    <n v="966000"/>
    <n v="84000"/>
    <m/>
    <s v="EN CxP"/>
  </r>
  <r>
    <x v="40"/>
    <x v="21"/>
    <x v="0"/>
    <x v="40"/>
    <n v="40000000"/>
    <n v="4000000"/>
    <n v="10"/>
    <x v="3"/>
    <s v="20866851"/>
    <n v="2018"/>
    <s v="Cheques"/>
    <s v="N/A"/>
    <s v="Avance 20%"/>
    <s v="N/A"/>
    <n v="8000000"/>
    <n v="0"/>
    <n v="8000000"/>
    <n v="443800"/>
    <n v="44380"/>
    <m/>
    <m/>
  </r>
  <r>
    <x v="40"/>
    <x v="21"/>
    <x v="0"/>
    <x v="40"/>
    <n v="40000000"/>
    <n v="4000000"/>
    <n v="10"/>
    <x v="3"/>
    <n v="602"/>
    <n v="2018"/>
    <s v="MAPRE"/>
    <s v="N/A"/>
    <s v="Avance 15%"/>
    <s v="N/A"/>
    <n v="6000000"/>
    <n v="0"/>
    <n v="6000000"/>
    <n v="443800"/>
    <n v="44380"/>
    <m/>
    <m/>
  </r>
  <r>
    <x v="40"/>
    <x v="21"/>
    <x v="0"/>
    <x v="40"/>
    <n v="40000000"/>
    <n v="4000000"/>
    <n v="10"/>
    <x v="3"/>
    <n v="883"/>
    <n v="2018"/>
    <s v="MAPRE"/>
    <m/>
    <s v="Adq. plantas de café a raíz dirigida "/>
    <n v="487680"/>
    <n v="4876800"/>
    <n v="1706880"/>
    <n v="3169920"/>
    <n v="443800"/>
    <n v="44380"/>
    <m/>
    <m/>
  </r>
  <r>
    <x v="40"/>
    <x v="21"/>
    <x v="0"/>
    <x v="40"/>
    <n v="40000000"/>
    <n v="4000000"/>
    <n v="10"/>
    <x v="3"/>
    <n v="959"/>
    <n v="2018"/>
    <s v="MAPRE"/>
    <m/>
    <s v="Adq. plantas de café a raíz dirigida "/>
    <n v="615000"/>
    <n v="6150000"/>
    <n v="2152500"/>
    <n v="3997500"/>
    <n v="443800"/>
    <n v="44380"/>
    <m/>
    <m/>
  </r>
  <r>
    <x v="40"/>
    <x v="21"/>
    <x v="0"/>
    <x v="40"/>
    <n v="40000000"/>
    <n v="4000000"/>
    <n v="10"/>
    <x v="3"/>
    <n v="1090"/>
    <n v="2018"/>
    <s v="MAPRE"/>
    <m/>
    <s v="Adq. plantas de café a raíz dirigida "/>
    <n v="538800"/>
    <n v="5388000"/>
    <n v="1885800"/>
    <n v="3502200"/>
    <n v="443800"/>
    <n v="44380"/>
    <m/>
    <m/>
  </r>
  <r>
    <x v="40"/>
    <x v="21"/>
    <x v="0"/>
    <x v="40"/>
    <n v="40000000"/>
    <n v="4000000"/>
    <n v="10"/>
    <x v="3"/>
    <n v="1512"/>
    <n v="2018"/>
    <s v="MAPRE"/>
    <m/>
    <s v="Adq. plantas de café a raíz dirigida "/>
    <n v="538080"/>
    <n v="5380800"/>
    <n v="1883279.9999999998"/>
    <n v="3497520"/>
    <n v="443800"/>
    <n v="44380"/>
    <m/>
    <m/>
  </r>
  <r>
    <x v="40"/>
    <x v="21"/>
    <x v="0"/>
    <x v="40"/>
    <n v="40000000"/>
    <n v="4000000"/>
    <n v="10"/>
    <x v="3"/>
    <n v="1623"/>
    <n v="2018"/>
    <s v="MAPRE"/>
    <m/>
    <s v="Adq. plantas de café a raíz dirigida "/>
    <n v="138120"/>
    <n v="1381200"/>
    <n v="483420"/>
    <n v="89778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603540"/>
    <n v="6035400"/>
    <n v="2112390"/>
    <n v="392301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255240"/>
    <n v="2552400"/>
    <n v="893340"/>
    <n v="165906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166800"/>
    <n v="1668000"/>
    <n v="583800"/>
    <n v="108420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40560"/>
    <n v="405600"/>
    <n v="141960"/>
    <n v="263640"/>
    <n v="443800"/>
    <n v="44380"/>
    <m/>
    <m/>
  </r>
  <r>
    <x v="40"/>
    <x v="21"/>
    <x v="0"/>
    <x v="40"/>
    <n v="40000000"/>
    <n v="4000000"/>
    <n v="10"/>
    <x v="3"/>
    <n v="1899"/>
    <n v="2019"/>
    <s v="MEDIO AMBIENTE"/>
    <m/>
    <s v="Adq. plantas de café a raíz dirigida "/>
    <n v="77880"/>
    <n v="778800"/>
    <n v="272580"/>
    <n v="506220"/>
    <n v="443800"/>
    <n v="44380"/>
    <m/>
    <m/>
  </r>
  <r>
    <x v="40"/>
    <x v="21"/>
    <x v="0"/>
    <x v="40"/>
    <n v="40000000"/>
    <n v="4000000"/>
    <n v="10"/>
    <x v="3"/>
    <n v="1899"/>
    <n v="2019"/>
    <s v="MEDIO AMBIENTE"/>
    <m/>
    <s v="Adq. plantas de café a raíz dirigida "/>
    <n v="54720"/>
    <n v="547200"/>
    <n v="191520"/>
    <n v="355680"/>
    <n v="443800"/>
    <n v="44380"/>
    <m/>
    <m/>
  </r>
  <r>
    <x v="40"/>
    <x v="21"/>
    <x v="0"/>
    <x v="40"/>
    <n v="40000000"/>
    <n v="4000000"/>
    <n v="10"/>
    <x v="3"/>
    <s v="388; 651"/>
    <n v="2019"/>
    <s v="MEDIO AMBIENTE"/>
    <m/>
    <s v="Adq. plantas de café a raíz dirigida "/>
    <n v="150360"/>
    <n v="1503600"/>
    <n v="526260"/>
    <n v="977340"/>
    <n v="443800"/>
    <n v="44380"/>
    <m/>
    <m/>
  </r>
  <r>
    <x v="40"/>
    <x v="21"/>
    <x v="0"/>
    <x v="40"/>
    <n v="40000000"/>
    <n v="4000000"/>
    <n v="10"/>
    <x v="3"/>
    <m/>
    <m/>
    <m/>
    <m/>
    <s v="Adq. plantas de café a raíz dirigida "/>
    <n v="288840"/>
    <n v="2888400"/>
    <n v="1010939.9999999999"/>
    <n v="1877460"/>
    <n v="443800"/>
    <n v="44380"/>
    <m/>
    <s v="EN CxP"/>
  </r>
  <r>
    <x v="41"/>
    <x v="22"/>
    <x v="0"/>
    <x v="41"/>
    <n v="15000000"/>
    <n v="1500000"/>
    <n v="10"/>
    <x v="3"/>
    <s v="20866870"/>
    <n v="2018"/>
    <s v="Cheques"/>
    <s v="N/A"/>
    <s v="Avance 20%"/>
    <s v="N/A"/>
    <n v="3000000"/>
    <n v="0"/>
    <n v="3000000"/>
    <n v="2984400"/>
    <n v="298440"/>
    <m/>
    <m/>
  </r>
  <r>
    <x v="41"/>
    <x v="22"/>
    <x v="0"/>
    <x v="41"/>
    <n v="11500000"/>
    <n v="1000000"/>
    <n v="11.5"/>
    <x v="0"/>
    <s v="20866870"/>
    <n v="2018"/>
    <s v="Cheques"/>
    <s v="N/A"/>
    <s v="Avance 20%"/>
    <s v="N/A"/>
    <n v="2300000"/>
    <n v="0"/>
    <n v="2300000"/>
    <n v="5234018"/>
    <n v="455132"/>
    <m/>
    <m/>
  </r>
  <r>
    <x v="41"/>
    <x v="22"/>
    <x v="0"/>
    <x v="41"/>
    <n v="15000000"/>
    <n v="1500000"/>
    <n v="10"/>
    <x v="3"/>
    <n v="475"/>
    <n v="2018"/>
    <s v="MAPRE"/>
    <s v="N/A"/>
    <s v="Avance 15%"/>
    <s v="N/A"/>
    <n v="2250000"/>
    <n v="0"/>
    <n v="2250000"/>
    <n v="2984400"/>
    <n v="298440"/>
    <m/>
    <m/>
  </r>
  <r>
    <x v="41"/>
    <x v="22"/>
    <x v="0"/>
    <x v="41"/>
    <n v="11500000"/>
    <n v="1000000"/>
    <n v="11.5"/>
    <x v="0"/>
    <n v="475"/>
    <n v="2018"/>
    <s v="MAPRE"/>
    <s v="N/A"/>
    <s v="Avance 15%"/>
    <s v="N/A"/>
    <n v="1725000"/>
    <n v="0"/>
    <n v="1725000"/>
    <n v="5234018"/>
    <n v="455132"/>
    <m/>
    <m/>
  </r>
  <r>
    <x v="41"/>
    <x v="22"/>
    <x v="0"/>
    <x v="41"/>
    <n v="15000000"/>
    <n v="1500000"/>
    <n v="10"/>
    <x v="3"/>
    <n v="1620"/>
    <n v="2018"/>
    <s v="MAPRE"/>
    <m/>
    <s v="Adq. plantas de café a raíz dirigida "/>
    <n v="933360"/>
    <n v="11718850"/>
    <n v="4101597.5"/>
    <n v="7617252.5"/>
    <n v="2984400"/>
    <n v="298440"/>
    <m/>
    <m/>
  </r>
  <r>
    <x v="41"/>
    <x v="22"/>
    <x v="0"/>
    <x v="41"/>
    <n v="11500000"/>
    <n v="1000000"/>
    <n v="11.5"/>
    <x v="0"/>
    <n v="1620"/>
    <n v="2018"/>
    <s v="MAPRE"/>
    <m/>
    <s v="Adq. plantas de café en fundas"/>
    <n v="136300"/>
    <m/>
    <m/>
    <s v=""/>
    <n v="5234018"/>
    <n v="455132"/>
    <m/>
    <m/>
  </r>
  <r>
    <x v="41"/>
    <x v="22"/>
    <x v="0"/>
    <x v="41"/>
    <n v="11500000"/>
    <n v="1000000"/>
    <n v="11.5"/>
    <x v="0"/>
    <n v="1766"/>
    <n v="2018"/>
    <s v="MAPRE"/>
    <m/>
    <s v="Adq. plantas de café en fundas"/>
    <n v="9000"/>
    <n v="139500.00000000003"/>
    <n v="48825.000000000007"/>
    <n v="90675.000000000029"/>
    <n v="5234018"/>
    <n v="455132"/>
    <m/>
    <m/>
  </r>
  <r>
    <x v="42"/>
    <x v="23"/>
    <x v="0"/>
    <x v="42"/>
    <n v="11500000"/>
    <n v="1000000"/>
    <n v="11.5"/>
    <x v="0"/>
    <s v="20866855"/>
    <n v="2018"/>
    <s v="Cheques"/>
    <s v="N/A"/>
    <s v="Avance 20%"/>
    <s v="N/A"/>
    <n v="2300000"/>
    <n v="0"/>
    <n v="2300000"/>
    <n v="0"/>
    <n v="0"/>
    <s v="Completo"/>
    <m/>
  </r>
  <r>
    <x v="42"/>
    <x v="23"/>
    <x v="0"/>
    <x v="42"/>
    <n v="11500000"/>
    <n v="1000000"/>
    <n v="11.5"/>
    <x v="0"/>
    <n v="1080"/>
    <n v="2018"/>
    <s v="MAPRE"/>
    <s v="N/A"/>
    <s v="Avance 15%"/>
    <s v="N/A"/>
    <n v="1725000"/>
    <n v="0"/>
    <n v="1725000"/>
    <n v="0"/>
    <n v="0"/>
    <s v="Completo"/>
    <m/>
  </r>
  <r>
    <x v="42"/>
    <x v="23"/>
    <x v="0"/>
    <x v="42"/>
    <n v="11500000"/>
    <n v="1000000"/>
    <n v="11.5"/>
    <x v="0"/>
    <n v="1622"/>
    <n v="2018"/>
    <s v="MAPRE"/>
    <m/>
    <s v="Adq. plantas de café en fundas"/>
    <n v="264252"/>
    <n v="4360158"/>
    <n v="1526055.3"/>
    <n v="2834102.7"/>
    <n v="0"/>
    <n v="0"/>
    <s v="Completo"/>
    <m/>
  </r>
  <r>
    <x v="42"/>
    <x v="23"/>
    <x v="0"/>
    <x v="42"/>
    <n v="11500000"/>
    <n v="1000000"/>
    <n v="11.5"/>
    <x v="0"/>
    <n v="1877"/>
    <n v="2019"/>
    <s v="MEDIO AMBIENTE"/>
    <m/>
    <s v="Adq. plantas de café en fundas"/>
    <n v="134500"/>
    <n v="2219250"/>
    <n v="776737.5"/>
    <n v="1442512.5"/>
    <n v="0"/>
    <n v="0"/>
    <s v="Completo"/>
    <m/>
  </r>
  <r>
    <x v="42"/>
    <x v="23"/>
    <x v="0"/>
    <x v="42"/>
    <n v="11500000"/>
    <n v="1000000"/>
    <n v="11.5"/>
    <x v="0"/>
    <n v="2294"/>
    <n v="2019"/>
    <s v="MEDIO AMBIENTE"/>
    <m/>
    <s v="Adq. plantas de café en fundas"/>
    <n v="68000"/>
    <n v="1122000"/>
    <n v="392700"/>
    <n v="729300"/>
    <n v="0"/>
    <n v="0"/>
    <s v="Completo"/>
    <m/>
  </r>
  <r>
    <x v="42"/>
    <x v="23"/>
    <x v="0"/>
    <x v="42"/>
    <n v="11500000"/>
    <n v="1000000"/>
    <n v="11.5"/>
    <x v="0"/>
    <n v="2294"/>
    <n v="2019"/>
    <s v="MEDIO AMBIENTE"/>
    <m/>
    <s v="Adq. plantas de café en fundas"/>
    <n v="250000"/>
    <n v="4125000"/>
    <n v="1032094.7"/>
    <n v="3092905.3"/>
    <n v="0"/>
    <n v="0"/>
    <s v="Completo"/>
    <m/>
  </r>
  <r>
    <x v="42"/>
    <x v="23"/>
    <x v="0"/>
    <x v="42"/>
    <n v="11500000"/>
    <n v="1000000"/>
    <n v="11.5"/>
    <x v="0"/>
    <n v="2648"/>
    <n v="2019"/>
    <s v="MEDIO AMBIENTE"/>
    <m/>
    <s v="Adq. plantas de café en fundas"/>
    <n v="106000"/>
    <n v="1749000"/>
    <n v="0"/>
    <n v="1749000"/>
    <n v="0"/>
    <n v="0"/>
    <s v="Completo"/>
    <m/>
  </r>
  <r>
    <x v="42"/>
    <x v="23"/>
    <x v="0"/>
    <x v="42"/>
    <n v="11500000"/>
    <n v="1000000"/>
    <n v="11.5"/>
    <x v="0"/>
    <n v="2881"/>
    <n v="2019"/>
    <s v="MEDIO AMBIENTE"/>
    <m/>
    <s v="Adq. plantas de café en fundas"/>
    <n v="51500"/>
    <n v="849750"/>
    <n v="297412.5"/>
    <n v="552337.5"/>
    <n v="0"/>
    <n v="0"/>
    <s v="Completo"/>
    <m/>
  </r>
  <r>
    <x v="42"/>
    <x v="23"/>
    <x v="0"/>
    <x v="42"/>
    <n v="11500000"/>
    <n v="1000000"/>
    <n v="11.5"/>
    <x v="0"/>
    <m/>
    <m/>
    <m/>
    <m/>
    <s v="Adq. plantas de café en fundas"/>
    <n v="125748"/>
    <n v="2074842"/>
    <n v="0"/>
    <n v="2074842"/>
    <n v="0"/>
    <n v="0"/>
    <s v="Completo"/>
    <s v="EN CxP"/>
  </r>
  <r>
    <x v="43"/>
    <x v="24"/>
    <x v="0"/>
    <x v="43"/>
    <n v="9200000"/>
    <n v="800000"/>
    <n v="11.5"/>
    <x v="0"/>
    <s v="20866865"/>
    <n v="2018"/>
    <s v="Cheques"/>
    <s v="N/A"/>
    <s v="Avance 20%"/>
    <s v="N/A"/>
    <n v="1840000"/>
    <n v="0"/>
    <n v="1840000"/>
    <n v="0"/>
    <n v="0"/>
    <s v="Completo"/>
    <m/>
  </r>
  <r>
    <x v="43"/>
    <x v="24"/>
    <x v="0"/>
    <x v="43"/>
    <n v="9200000"/>
    <n v="800000"/>
    <n v="11.5"/>
    <x v="0"/>
    <n v="1204"/>
    <n v="2018"/>
    <s v="MAPRE"/>
    <s v="N/A"/>
    <s v="Avance 15%"/>
    <s v="N/A"/>
    <n v="1380000"/>
    <n v="0"/>
    <n v="1380000"/>
    <n v="0"/>
    <n v="0"/>
    <s v="Completo"/>
    <m/>
  </r>
  <r>
    <x v="43"/>
    <x v="24"/>
    <x v="0"/>
    <x v="43"/>
    <n v="9200000"/>
    <n v="800000"/>
    <n v="11.5"/>
    <x v="0"/>
    <n v="1481"/>
    <n v="2018"/>
    <s v="MAPRE"/>
    <m/>
    <s v="Adq. plantas de café en fundas"/>
    <n v="290900"/>
    <n v="5090750"/>
    <n v="1781762.5"/>
    <n v="3308987.5"/>
    <n v="0"/>
    <n v="0"/>
    <s v="Completo"/>
    <m/>
  </r>
  <r>
    <x v="43"/>
    <x v="24"/>
    <x v="0"/>
    <x v="43"/>
    <n v="9200000"/>
    <n v="800000"/>
    <n v="11.5"/>
    <x v="0"/>
    <n v="391"/>
    <n v="2019"/>
    <s v="MEDIO AMBIENTE"/>
    <m/>
    <s v="Adq. plantas de café en fundas"/>
    <n v="72200"/>
    <n v="1263500"/>
    <n v="442225"/>
    <n v="821275"/>
    <n v="0"/>
    <n v="0"/>
    <s v="Completo"/>
    <m/>
  </r>
  <r>
    <x v="43"/>
    <x v="24"/>
    <x v="0"/>
    <x v="43"/>
    <n v="9200000"/>
    <n v="800000"/>
    <n v="11.5"/>
    <x v="0"/>
    <n v="1098"/>
    <n v="2019"/>
    <s v="MEDIO AMBIENTE"/>
    <m/>
    <s v="Adq. plantas de café en fundas"/>
    <n v="100000"/>
    <n v="1750000"/>
    <n v="612500"/>
    <n v="1137500"/>
    <n v="0"/>
    <n v="0"/>
    <s v="Completo"/>
    <m/>
  </r>
  <r>
    <x v="43"/>
    <x v="24"/>
    <x v="0"/>
    <x v="43"/>
    <n v="9200000"/>
    <n v="800000"/>
    <n v="11.5"/>
    <x v="0"/>
    <n v="2455"/>
    <n v="2019"/>
    <s v="MEDIO AMBIENTE"/>
    <m/>
    <s v="Adq. plantas de café en fundas"/>
    <n v="145900"/>
    <n v="2553250"/>
    <n v="0"/>
    <n v="2553250"/>
    <n v="0"/>
    <n v="0"/>
    <s v="Completo"/>
    <m/>
  </r>
  <r>
    <x v="43"/>
    <x v="24"/>
    <x v="0"/>
    <x v="43"/>
    <n v="9200000"/>
    <n v="800000"/>
    <n v="11.5"/>
    <x v="0"/>
    <n v="2455"/>
    <n v="2019"/>
    <s v="MEDIO AMBIENTE"/>
    <m/>
    <s v="Adq. plantas de café en fundas"/>
    <n v="274"/>
    <n v="4795"/>
    <n v="0"/>
    <n v="4795"/>
    <n v="0"/>
    <n v="0"/>
    <s v="Completo"/>
    <m/>
  </r>
  <r>
    <x v="43"/>
    <x v="24"/>
    <x v="0"/>
    <x v="43"/>
    <n v="9200000"/>
    <n v="800000"/>
    <n v="11.5"/>
    <x v="0"/>
    <n v="2811"/>
    <n v="2019"/>
    <s v="MEDIO AMBIENTE"/>
    <s v="B1500000009"/>
    <s v="Adq. plantas de café en fundas"/>
    <n v="101000"/>
    <n v="1767500"/>
    <n v="383512.5"/>
    <n v="1383987.5"/>
    <n v="0"/>
    <n v="0"/>
    <s v="Completo"/>
    <m/>
  </r>
  <r>
    <x v="43"/>
    <x v="24"/>
    <x v="0"/>
    <x v="43"/>
    <n v="9200000"/>
    <n v="800000"/>
    <n v="11.5"/>
    <x v="0"/>
    <n v="2811"/>
    <n v="2019"/>
    <s v="MEDIO AMBIENTE"/>
    <s v="B1500000010"/>
    <s v="Adq. plantas de café en fundas"/>
    <n v="89726"/>
    <n v="1570205"/>
    <n v="0"/>
    <n v="1570205"/>
    <n v="0"/>
    <n v="0"/>
    <s v="Completo"/>
    <m/>
  </r>
  <r>
    <x v="0"/>
    <x v="0"/>
    <x v="1"/>
    <x v="44"/>
    <n v="1725000"/>
    <n v="150000"/>
    <n v="11.5"/>
    <x v="0"/>
    <n v="2138"/>
    <n v="2019"/>
    <s v="MEDIO AMBIENTE"/>
    <s v="N/A"/>
    <s v="Avance 20%"/>
    <s v="N/A"/>
    <n v="345000"/>
    <n v="0"/>
    <n v="345000"/>
    <n v="1380000"/>
    <n v="150000"/>
    <m/>
    <m/>
  </r>
  <r>
    <x v="44"/>
    <x v="25"/>
    <x v="1"/>
    <x v="45"/>
    <n v="1050000"/>
    <n v="100000"/>
    <n v="10.5"/>
    <x v="0"/>
    <n v="2058"/>
    <n v="2019"/>
    <s v="MEDIO AMBIENTE"/>
    <s v="N/A"/>
    <s v="Avance 20%"/>
    <s v="N/A"/>
    <n v="210000"/>
    <n v="0"/>
    <n v="210000"/>
    <n v="840000"/>
    <n v="100000"/>
    <m/>
    <m/>
  </r>
  <r>
    <x v="45"/>
    <x v="26"/>
    <x v="1"/>
    <x v="46"/>
    <n v="575000"/>
    <n v="50000"/>
    <n v="11.5"/>
    <x v="0"/>
    <n v="2054"/>
    <n v="2019"/>
    <s v="MEDIO AMBIENTE"/>
    <s v="N/A"/>
    <s v="Avance 20%"/>
    <s v="N/A"/>
    <n v="115000"/>
    <n v="0"/>
    <n v="115000"/>
    <n v="460000"/>
    <n v="50000"/>
    <m/>
    <m/>
  </r>
  <r>
    <x v="4"/>
    <x v="3"/>
    <x v="1"/>
    <x v="47"/>
    <n v="2300000"/>
    <n v="200000"/>
    <n v="11.5"/>
    <x v="0"/>
    <n v="2049"/>
    <n v="2019"/>
    <s v="MEDIO AMBIENTE"/>
    <s v="N/A"/>
    <s v="Avance 20%"/>
    <s v="N/A"/>
    <n v="460000"/>
    <n v="0"/>
    <n v="460000"/>
    <n v="1840000"/>
    <n v="200000"/>
    <m/>
    <m/>
  </r>
  <r>
    <x v="6"/>
    <x v="4"/>
    <x v="1"/>
    <x v="48"/>
    <n v="10350000"/>
    <n v="900000"/>
    <n v="11.5"/>
    <x v="0"/>
    <n v="2060"/>
    <n v="2019"/>
    <s v="MEDIO AMBIENTE"/>
    <s v="N/A"/>
    <s v="Avance 20%"/>
    <s v="N/A"/>
    <n v="2070000"/>
    <n v="0"/>
    <n v="2070000"/>
    <n v="6727500"/>
    <n v="900000"/>
    <m/>
    <m/>
  </r>
  <r>
    <x v="6"/>
    <x v="4"/>
    <x v="1"/>
    <x v="48"/>
    <n v="10350000"/>
    <n v="900000"/>
    <n v="11.5"/>
    <x v="0"/>
    <n v="508"/>
    <n v="2019"/>
    <s v="MEDIO AMBIENTE"/>
    <s v="N/A"/>
    <s v="Avance 15%"/>
    <s v="N/A"/>
    <n v="1552500"/>
    <n v="0"/>
    <n v="1552500"/>
    <n v="6727500"/>
    <n v="900000"/>
    <m/>
    <m/>
  </r>
  <r>
    <x v="7"/>
    <x v="5"/>
    <x v="1"/>
    <x v="49"/>
    <n v="8600000"/>
    <n v="400000"/>
    <n v="11.5"/>
    <x v="3"/>
    <n v="2057"/>
    <n v="2019"/>
    <s v="MEDIO AMBIENTE"/>
    <s v="N/A"/>
    <s v="Avance 20%"/>
    <s v="N/A"/>
    <n v="860000"/>
    <n v="0"/>
    <n v="860000"/>
    <n v="2761150"/>
    <n v="240100"/>
    <m/>
    <m/>
  </r>
  <r>
    <x v="7"/>
    <x v="5"/>
    <x v="1"/>
    <x v="49"/>
    <n v="8600000"/>
    <n v="400000"/>
    <n v="11.5"/>
    <x v="0"/>
    <n v="2057"/>
    <n v="2019"/>
    <s v="MEDIO AMBIENTE"/>
    <s v="N/A"/>
    <s v="Avance 20%"/>
    <s v="N/A"/>
    <n v="860000"/>
    <n v="0"/>
    <n v="860000"/>
    <n v="684825"/>
    <n v="59550"/>
    <m/>
    <m/>
  </r>
  <r>
    <x v="7"/>
    <x v="5"/>
    <x v="1"/>
    <x v="49"/>
    <n v="8600000"/>
    <n v="400000"/>
    <n v="11.5"/>
    <x v="3"/>
    <n v="531"/>
    <n v="2020"/>
    <s v="MEDIO AMBIENTE"/>
    <s v="B1500000018"/>
    <s v="Adq. plantas de café a raíz dirigida "/>
    <n v="111500"/>
    <n v="1282250"/>
    <n v="256450"/>
    <n v="1025800"/>
    <n v="2761150"/>
    <n v="240100"/>
    <m/>
    <m/>
  </r>
  <r>
    <x v="7"/>
    <x v="5"/>
    <x v="1"/>
    <x v="49"/>
    <n v="8600000"/>
    <n v="400000"/>
    <n v="11.5"/>
    <x v="0"/>
    <n v="531"/>
    <n v="2020"/>
    <s v="MEDIO AMBIENTE"/>
    <s v="B1500000018"/>
    <s v="Adq. plantas de café en fundas"/>
    <n v="263000"/>
    <n v="4602500"/>
    <n v="920500"/>
    <n v="3682000"/>
    <n v="684825"/>
    <n v="59550"/>
    <m/>
    <m/>
  </r>
  <r>
    <x v="7"/>
    <x v="5"/>
    <x v="1"/>
    <x v="49"/>
    <n v="8600000"/>
    <n v="400000"/>
    <n v="11.5"/>
    <x v="3"/>
    <m/>
    <m/>
    <m/>
    <s v="B1500000019"/>
    <s v="Adq. plantas de café a raíz dirigida "/>
    <n v="36000"/>
    <n v="414000"/>
    <n v="82800"/>
    <n v="331200"/>
    <n v="2761150"/>
    <n v="240100"/>
    <m/>
    <s v="EN CxP"/>
  </r>
  <r>
    <x v="7"/>
    <x v="5"/>
    <x v="1"/>
    <x v="49"/>
    <n v="8600000"/>
    <n v="400000"/>
    <n v="11.5"/>
    <x v="3"/>
    <m/>
    <m/>
    <m/>
    <s v="B1500000020"/>
    <s v="Adq. plantas de café a raíz dirigida "/>
    <n v="12400"/>
    <n v="142600"/>
    <n v="28520"/>
    <n v="114080"/>
    <n v="2761150"/>
    <n v="240100"/>
    <m/>
    <s v="EN CxP"/>
  </r>
  <r>
    <x v="7"/>
    <x v="5"/>
    <x v="1"/>
    <x v="49"/>
    <n v="8600000"/>
    <n v="400000"/>
    <n v="11.5"/>
    <x v="0"/>
    <m/>
    <m/>
    <m/>
    <s v="B1500000019"/>
    <s v="Adq. plantas de café en fundas"/>
    <n v="49000"/>
    <n v="710500"/>
    <n v="142100"/>
    <n v="568400"/>
    <n v="684825"/>
    <n v="59550"/>
    <m/>
    <s v="EN CxP"/>
  </r>
  <r>
    <x v="7"/>
    <x v="5"/>
    <x v="1"/>
    <x v="49"/>
    <n v="8600000"/>
    <n v="400000"/>
    <n v="11.5"/>
    <x v="0"/>
    <m/>
    <m/>
    <m/>
    <s v="B1500000020"/>
    <s v="Adq. plantas de café en fundas"/>
    <n v="28450"/>
    <n v="412525"/>
    <n v="82505"/>
    <n v="330020"/>
    <n v="684825"/>
    <n v="59550"/>
    <m/>
    <s v="EN CxP"/>
  </r>
  <r>
    <x v="8"/>
    <x v="6"/>
    <x v="1"/>
    <x v="50"/>
    <n v="4600000"/>
    <n v="400000"/>
    <n v="11.5"/>
    <x v="0"/>
    <n v="2052"/>
    <n v="2019"/>
    <s v="MEDIO AMBIENTE"/>
    <s v="N/A"/>
    <s v="Avance 20%"/>
    <s v="N/A"/>
    <n v="920000"/>
    <n v="0"/>
    <n v="920000"/>
    <n v="3450000"/>
    <n v="300000"/>
    <m/>
    <m/>
  </r>
  <r>
    <x v="8"/>
    <x v="6"/>
    <x v="1"/>
    <x v="50"/>
    <n v="4600000"/>
    <n v="400000"/>
    <n v="11.5"/>
    <x v="0"/>
    <n v="629"/>
    <n v="2020"/>
    <s v="MEDIO AMBIENTE"/>
    <s v="N/A"/>
    <s v="Avance 15%"/>
    <s v="N/A"/>
    <n v="690000"/>
    <n v="0"/>
    <n v="690000"/>
    <n v="3450000"/>
    <n v="300000"/>
    <m/>
    <m/>
  </r>
  <r>
    <x v="8"/>
    <x v="6"/>
    <x v="1"/>
    <x v="50"/>
    <n v="4600000"/>
    <n v="400000"/>
    <n v="11.5"/>
    <x v="0"/>
    <m/>
    <m/>
    <m/>
    <s v="B1500000040"/>
    <s v="Adq. plantas de café en fundas"/>
    <n v="100000"/>
    <n v="1350000"/>
    <n v="472499.99999999994"/>
    <n v="877500"/>
    <n v="3450000"/>
    <n v="300000"/>
    <m/>
    <s v="EN CxP"/>
  </r>
  <r>
    <x v="10"/>
    <x v="8"/>
    <x v="1"/>
    <x v="51"/>
    <n v="4600000"/>
    <n v="400000"/>
    <n v="11.5"/>
    <x v="0"/>
    <n v="2125"/>
    <n v="2019"/>
    <s v="MEDIO AMBIENTE"/>
    <s v="N/A"/>
    <s v="Avance 20%"/>
    <s v="N/A"/>
    <n v="920000"/>
    <n v="0"/>
    <n v="920000"/>
    <n v="3680000"/>
    <n v="400000"/>
    <m/>
    <m/>
  </r>
  <r>
    <x v="12"/>
    <x v="9"/>
    <x v="1"/>
    <x v="52"/>
    <n v="2300000"/>
    <n v="200000"/>
    <n v="11.5"/>
    <x v="0"/>
    <n v="2051"/>
    <n v="2019"/>
    <s v="MEDIO AMBIENTE"/>
    <s v="N/A"/>
    <s v="Avance 20%"/>
    <s v="N/A"/>
    <n v="460000"/>
    <n v="0"/>
    <n v="460000"/>
    <n v="1840000"/>
    <n v="200000"/>
    <m/>
    <m/>
  </r>
  <r>
    <x v="14"/>
    <x v="10"/>
    <x v="1"/>
    <x v="53"/>
    <n v="1150000"/>
    <n v="100000"/>
    <n v="11.5"/>
    <x v="0"/>
    <n v="2046"/>
    <n v="2019"/>
    <s v="MEDIO AMBIENTE"/>
    <s v="N/A"/>
    <s v="Avance 20%"/>
    <s v="N/A"/>
    <n v="230000"/>
    <n v="0"/>
    <n v="230000"/>
    <n v="920000"/>
    <n v="100000"/>
    <m/>
    <m/>
  </r>
  <r>
    <x v="46"/>
    <x v="27"/>
    <x v="1"/>
    <x v="54"/>
    <n v="1150000"/>
    <n v="100000"/>
    <n v="11.5"/>
    <x v="0"/>
    <n v="204"/>
    <n v="2020"/>
    <s v="MEDIO AMBIENTE"/>
    <s v="N/A"/>
    <s v="Avance 20%"/>
    <s v="N/A"/>
    <n v="230000"/>
    <n v="0"/>
    <n v="230000"/>
    <n v="920000"/>
    <n v="100000"/>
    <m/>
    <s v="COMPLETAR INFORMACION DE CONTRATO"/>
  </r>
  <r>
    <x v="18"/>
    <x v="12"/>
    <x v="1"/>
    <x v="55"/>
    <n v="17000000"/>
    <n v="1700000"/>
    <n v="10"/>
    <x v="3"/>
    <n v="2059"/>
    <n v="2019"/>
    <s v="MEDIO AMBIENTE"/>
    <s v="N/A"/>
    <s v="Avance 20%"/>
    <s v="N/A"/>
    <n v="3400000"/>
    <n v="0"/>
    <n v="3400000"/>
    <n v="11050000"/>
    <n v="1700000"/>
    <m/>
    <m/>
  </r>
  <r>
    <x v="18"/>
    <x v="12"/>
    <x v="1"/>
    <x v="55"/>
    <n v="5175000"/>
    <n v="450000"/>
    <n v="11.5"/>
    <x v="0"/>
    <n v="2059"/>
    <n v="2019"/>
    <s v="MEDIO AMBIENTE"/>
    <s v="N/A"/>
    <s v="Avance 20%"/>
    <s v="N/A"/>
    <n v="1035000"/>
    <n v="0"/>
    <n v="1035000"/>
    <n v="3364750"/>
    <n v="450000"/>
    <m/>
    <m/>
  </r>
  <r>
    <x v="22"/>
    <x v="13"/>
    <x v="1"/>
    <x v="56"/>
    <n v="3450000"/>
    <n v="300000"/>
    <n v="11.5"/>
    <x v="0"/>
    <n v="2117"/>
    <n v="2019"/>
    <s v="MEDIO AMBIENTE"/>
    <s v="N/A"/>
    <s v="Avance 20%"/>
    <s v="N/A"/>
    <n v="690000"/>
    <n v="0"/>
    <n v="690000"/>
    <n v="2760000"/>
    <n v="300000"/>
    <m/>
    <m/>
  </r>
  <r>
    <x v="24"/>
    <x v="14"/>
    <x v="1"/>
    <x v="57"/>
    <n v="3500000"/>
    <n v="500000"/>
    <n v="7"/>
    <x v="4"/>
    <n v="2135"/>
    <n v="2019"/>
    <s v="MEDIO AMBIENTE"/>
    <s v="N/A"/>
    <s v="Avance 20%"/>
    <s v="N/A"/>
    <n v="700000"/>
    <n v="0"/>
    <n v="700000"/>
    <n v="2800000"/>
    <n v="500000"/>
    <m/>
    <m/>
  </r>
  <r>
    <x v="25"/>
    <x v="15"/>
    <x v="1"/>
    <x v="58"/>
    <n v="3450000"/>
    <n v="300000"/>
    <n v="11.5"/>
    <x v="0"/>
    <n v="2047"/>
    <n v="2019"/>
    <s v="MEDIO AMBIENTE"/>
    <s v="N/A"/>
    <s v="Avance 20%"/>
    <s v="N/A"/>
    <n v="690000"/>
    <n v="0"/>
    <n v="690000"/>
    <n v="2760000"/>
    <n v="300000"/>
    <m/>
    <m/>
  </r>
  <r>
    <x v="47"/>
    <x v="28"/>
    <x v="1"/>
    <x v="59"/>
    <n v="9200000"/>
    <n v="800000"/>
    <n v="11.5"/>
    <x v="0"/>
    <n v="2044"/>
    <n v="2019"/>
    <s v="MEDIO AMBIENTE"/>
    <s v="N/A"/>
    <s v="Avance 20%"/>
    <s v="N/A"/>
    <n v="1840000"/>
    <n v="0"/>
    <n v="1840000"/>
    <n v="7360000"/>
    <n v="800000"/>
    <m/>
    <m/>
  </r>
  <r>
    <x v="26"/>
    <x v="16"/>
    <x v="1"/>
    <x v="60"/>
    <n v="4600000"/>
    <n v="400000"/>
    <n v="11.5"/>
    <x v="0"/>
    <n v="2112"/>
    <n v="2019"/>
    <s v="MEDIO AMBIENTE"/>
    <s v="N/A"/>
    <s v="Avance 20%"/>
    <s v="N/A"/>
    <n v="920000"/>
    <n v="0"/>
    <n v="920000"/>
    <n v="2990000"/>
    <n v="400000"/>
    <m/>
    <m/>
  </r>
  <r>
    <x v="26"/>
    <x v="16"/>
    <x v="1"/>
    <x v="60"/>
    <n v="4600000"/>
    <n v="400000"/>
    <n v="11.5"/>
    <x v="0"/>
    <n v="567"/>
    <n v="2020"/>
    <s v="MEDIO AMBIENTE"/>
    <s v="N/A"/>
    <s v="Avance 15%"/>
    <s v="N/A"/>
    <n v="690000"/>
    <n v="0"/>
    <n v="690000"/>
    <n v="2990000"/>
    <n v="400000"/>
    <m/>
    <m/>
  </r>
  <r>
    <x v="48"/>
    <x v="29"/>
    <x v="1"/>
    <x v="61"/>
    <n v="3450000"/>
    <n v="300000"/>
    <n v="11.5"/>
    <x v="0"/>
    <n v="2136"/>
    <n v="2019"/>
    <s v="MEDIO AMBIENTE"/>
    <s v="N/A"/>
    <s v="Avance 20%"/>
    <s v="N/A"/>
    <n v="690000"/>
    <n v="0"/>
    <n v="690000"/>
    <n v="2760000"/>
    <n v="300000"/>
    <m/>
    <m/>
  </r>
  <r>
    <x v="49"/>
    <x v="30"/>
    <x v="1"/>
    <x v="62"/>
    <n v="3450000"/>
    <n v="300000"/>
    <n v="11.5"/>
    <x v="0"/>
    <n v="2133"/>
    <n v="2019"/>
    <s v="MEDIO AMBIENTE"/>
    <s v="N/A"/>
    <s v="Avance 20%"/>
    <s v="N/A"/>
    <n v="690000"/>
    <n v="0"/>
    <n v="690000"/>
    <n v="2760000"/>
    <n v="300000"/>
    <m/>
    <m/>
  </r>
  <r>
    <x v="27"/>
    <x v="17"/>
    <x v="1"/>
    <x v="63"/>
    <n v="3450000"/>
    <n v="300000"/>
    <n v="11.5"/>
    <x v="0"/>
    <n v="2048"/>
    <n v="2019"/>
    <s v="MEDIO AMBIENTE"/>
    <s v="N/A"/>
    <s v="Avance 20%"/>
    <s v="N/A"/>
    <n v="690000"/>
    <n v="0"/>
    <n v="690000"/>
    <n v="2242500"/>
    <n v="300000"/>
    <m/>
    <m/>
  </r>
  <r>
    <x v="27"/>
    <x v="17"/>
    <x v="1"/>
    <x v="63"/>
    <n v="3450000"/>
    <n v="300000"/>
    <n v="11.5"/>
    <x v="0"/>
    <n v="530"/>
    <n v="2020"/>
    <s v="MEDIO AMBIENTE"/>
    <s v="N/A"/>
    <s v="Avance 15%"/>
    <s v="N/A"/>
    <n v="517500"/>
    <n v="0"/>
    <n v="517500"/>
    <n v="2242500"/>
    <n v="300000"/>
    <m/>
    <m/>
  </r>
  <r>
    <x v="50"/>
    <x v="31"/>
    <x v="1"/>
    <x v="64"/>
    <n v="4600000"/>
    <n v="400000"/>
    <n v="11.5"/>
    <x v="0"/>
    <n v="2115"/>
    <n v="2019"/>
    <s v="MEDIO AMBIENTE"/>
    <s v="N/A"/>
    <s v="Avance 20%"/>
    <s v="N/A"/>
    <n v="920000"/>
    <n v="0"/>
    <n v="920000"/>
    <n v="3680000"/>
    <n v="400000"/>
    <m/>
    <m/>
  </r>
  <r>
    <x v="51"/>
    <x v="32"/>
    <x v="1"/>
    <x v="65"/>
    <n v="2280000"/>
    <n v="200000"/>
    <n v="11.4"/>
    <x v="0"/>
    <n v="2137"/>
    <n v="2019"/>
    <s v="MEDIO AMBIENTE"/>
    <s v="N/A"/>
    <s v="Avance 20%"/>
    <s v="N/A"/>
    <n v="456000"/>
    <n v="0"/>
    <n v="456000"/>
    <n v="1824000"/>
    <n v="200000"/>
    <m/>
    <m/>
  </r>
  <r>
    <x v="32"/>
    <x v="33"/>
    <x v="1"/>
    <x v="66"/>
    <n v="3450000"/>
    <n v="300000"/>
    <n v="11.5"/>
    <x v="0"/>
    <n v="2113"/>
    <n v="2019"/>
    <s v="MEDIO AMBIENTE"/>
    <s v="N/A"/>
    <s v="Avance 20%"/>
    <s v="N/A"/>
    <n v="690000"/>
    <n v="0"/>
    <n v="690000"/>
    <n v="2760000"/>
    <n v="300000"/>
    <m/>
    <m/>
  </r>
  <r>
    <x v="52"/>
    <x v="34"/>
    <x v="1"/>
    <x v="67"/>
    <n v="9000000"/>
    <n v="900000"/>
    <n v="10"/>
    <x v="3"/>
    <n v="1870"/>
    <n v="2019"/>
    <s v="MEDIO AMBIENTE"/>
    <s v="B1500000005; B1500000006"/>
    <s v="Adq. plantas de café a raíz dirigida "/>
    <n v="268200"/>
    <n v="2682000"/>
    <n v="938700"/>
    <n v="1743300"/>
    <n v="5328600"/>
    <n v="532860"/>
    <m/>
    <m/>
  </r>
  <r>
    <x v="52"/>
    <x v="34"/>
    <x v="1"/>
    <x v="67"/>
    <n v="9000000"/>
    <n v="900000"/>
    <n v="10"/>
    <x v="3"/>
    <n v="2114"/>
    <n v="2019"/>
    <s v="MEDIO AMBIENTE"/>
    <s v="N/A"/>
    <s v="Avance 20%"/>
    <s v="N/A"/>
    <n v="1800000"/>
    <n v="0"/>
    <n v="1800000"/>
    <n v="5328600"/>
    <n v="532860"/>
    <m/>
    <m/>
  </r>
  <r>
    <x v="52"/>
    <x v="34"/>
    <x v="1"/>
    <x v="67"/>
    <n v="9000000"/>
    <n v="900000"/>
    <n v="10"/>
    <x v="3"/>
    <n v="575"/>
    <n v="2020"/>
    <s v="MEDIO AMBIENTE"/>
    <s v="N/A"/>
    <s v="Avance 15%"/>
    <s v="N/A"/>
    <n v="1350000"/>
    <n v="0"/>
    <n v="1350000"/>
    <n v="5328600"/>
    <n v="532860"/>
    <m/>
    <m/>
  </r>
  <r>
    <x v="52"/>
    <x v="34"/>
    <x v="1"/>
    <x v="67"/>
    <n v="9000000"/>
    <n v="900000"/>
    <n v="10"/>
    <x v="3"/>
    <m/>
    <m/>
    <m/>
    <s v="B1500000004"/>
    <s v="Adq. plantas de café a raíz dirigida "/>
    <n v="98940"/>
    <n v="1137810"/>
    <n v="398233.5"/>
    <n v="739576.5"/>
    <n v="5328600"/>
    <n v="532860"/>
    <m/>
    <s v="EN CxP"/>
  </r>
  <r>
    <x v="53"/>
    <x v="35"/>
    <x v="1"/>
    <x v="68"/>
    <n v="2300000"/>
    <n v="200000"/>
    <n v="11.5"/>
    <x v="0"/>
    <n v="2615"/>
    <n v="2019"/>
    <s v="MEDIO AMBIENTE"/>
    <s v="N/A"/>
    <s v="Avance 20%"/>
    <s v="N/A"/>
    <n v="460000"/>
    <n v="0"/>
    <n v="460000"/>
    <n v="1840000"/>
    <n v="200000"/>
    <m/>
    <s v="COMPLETAR INFORMACION DE CONTRATO"/>
  </r>
  <r>
    <x v="33"/>
    <x v="18"/>
    <x v="1"/>
    <x v="69"/>
    <n v="1150000"/>
    <n v="100000"/>
    <n v="11.5"/>
    <x v="0"/>
    <n v="2053"/>
    <n v="2019"/>
    <s v="MEDIO AMBIENTE"/>
    <s v="N/A"/>
    <s v="Avance 20%"/>
    <s v="N/A"/>
    <n v="230000"/>
    <n v="0"/>
    <n v="230000"/>
    <n v="579370"/>
    <n v="50380"/>
    <m/>
    <m/>
  </r>
  <r>
    <x v="33"/>
    <x v="18"/>
    <x v="1"/>
    <x v="69"/>
    <n v="1150000"/>
    <n v="100000"/>
    <n v="11.5"/>
    <x v="0"/>
    <n v="623"/>
    <n v="2020"/>
    <s v="MEDIO AMBIENTE"/>
    <s v="N/A"/>
    <s v="Avance 15%"/>
    <s v="N/A"/>
    <n v="172500"/>
    <n v="0"/>
    <n v="172500"/>
    <n v="579370"/>
    <n v="50380"/>
    <m/>
    <m/>
  </r>
  <r>
    <x v="33"/>
    <x v="18"/>
    <x v="1"/>
    <x v="69"/>
    <n v="1150000"/>
    <n v="100000"/>
    <n v="11.5"/>
    <x v="0"/>
    <m/>
    <m/>
    <m/>
    <s v="B1500000006"/>
    <s v="Adq. plantas de café en fundas"/>
    <n v="49620"/>
    <n v="719490"/>
    <n v="251821.49999999997"/>
    <n v="467668.5"/>
    <n v="579370"/>
    <n v="50380"/>
    <m/>
    <s v="EN CxP"/>
  </r>
  <r>
    <x v="54"/>
    <x v="36"/>
    <x v="1"/>
    <x v="70"/>
    <n v="1150000"/>
    <n v="100000"/>
    <n v="11.5"/>
    <x v="0"/>
    <n v="2056"/>
    <n v="2019"/>
    <s v="MEDIO AMBIENTE"/>
    <s v="N/A"/>
    <s v="Avance 20%"/>
    <s v="N/A"/>
    <n v="230000"/>
    <n v="0"/>
    <n v="230000"/>
    <n v="920000"/>
    <n v="100000"/>
    <m/>
    <m/>
  </r>
  <r>
    <x v="36"/>
    <x v="19"/>
    <x v="1"/>
    <x v="71"/>
    <n v="6900000"/>
    <n v="600000"/>
    <n v="11.5"/>
    <x v="0"/>
    <n v="2111"/>
    <n v="2019"/>
    <s v="MEDIO AMBIENTE"/>
    <s v="N/A"/>
    <s v="Avance 20%"/>
    <s v="N/A"/>
    <n v="1380000"/>
    <n v="0"/>
    <n v="1380000"/>
    <n v="2216510"/>
    <n v="192740"/>
    <m/>
    <m/>
  </r>
  <r>
    <x v="36"/>
    <x v="19"/>
    <x v="1"/>
    <x v="71"/>
    <n v="6900000"/>
    <n v="600000"/>
    <n v="11.5"/>
    <x v="0"/>
    <n v="532"/>
    <n v="2020"/>
    <s v="MEDIO AMBIENTE"/>
    <s v="B1500000101"/>
    <s v="Adq. plantas de café en fundas"/>
    <n v="407260"/>
    <n v="5905270"/>
    <n v="1181054"/>
    <n v="4724216"/>
    <n v="2216510"/>
    <n v="192740"/>
    <m/>
    <m/>
  </r>
  <r>
    <x v="38"/>
    <x v="20"/>
    <x v="1"/>
    <x v="72"/>
    <n v="1150000"/>
    <n v="100000"/>
    <n v="11.5"/>
    <x v="0"/>
    <n v="2055"/>
    <n v="2019"/>
    <s v="MEDIO AMBIENTE"/>
    <s v="N/A"/>
    <s v="Avance 20%"/>
    <s v="N/A"/>
    <n v="230000"/>
    <n v="0"/>
    <n v="230000"/>
    <n v="747500"/>
    <n v="100000"/>
    <m/>
    <m/>
  </r>
  <r>
    <x v="38"/>
    <x v="20"/>
    <x v="1"/>
    <x v="72"/>
    <n v="1150000"/>
    <n v="100000"/>
    <n v="11.5"/>
    <x v="0"/>
    <n v="624"/>
    <n v="2020"/>
    <s v="MEDIO AMBIENTE"/>
    <s v="N/A"/>
    <s v="Avance 15%"/>
    <s v="N/A"/>
    <n v="172500"/>
    <n v="0"/>
    <n v="172500"/>
    <n v="747500"/>
    <n v="100000"/>
    <m/>
    <m/>
  </r>
  <r>
    <x v="55"/>
    <x v="37"/>
    <x v="1"/>
    <x v="73"/>
    <n v="11500000"/>
    <n v="1000000"/>
    <n v="11.5"/>
    <x v="0"/>
    <n v="2127"/>
    <n v="2019"/>
    <s v="MEDIO AMBIENTE"/>
    <s v="N/A"/>
    <s v="Avance 20%"/>
    <s v="N/A"/>
    <n v="2300000"/>
    <n v="0"/>
    <n v="2300000"/>
    <n v="9200000"/>
    <n v="1000000"/>
    <m/>
    <m/>
  </r>
  <r>
    <x v="40"/>
    <x v="21"/>
    <x v="1"/>
    <x v="74"/>
    <n v="15000000"/>
    <n v="1500000"/>
    <n v="10"/>
    <x v="3"/>
    <n v="2126"/>
    <n v="2019"/>
    <s v="MEDIO AMBIENTE"/>
    <s v="N/A"/>
    <s v="Avance 20%"/>
    <s v="N/A"/>
    <n v="3000000"/>
    <n v="0"/>
    <n v="3000000"/>
    <n v="12000000"/>
    <n v="1500000"/>
    <m/>
    <m/>
  </r>
  <r>
    <x v="41"/>
    <x v="22"/>
    <x v="1"/>
    <x v="75"/>
    <n v="1725000"/>
    <n v="150000"/>
    <n v="11.5"/>
    <x v="0"/>
    <n v="2045"/>
    <n v="2019"/>
    <s v="MEDIO AMBIENTE"/>
    <s v="N/A"/>
    <s v="Avance 20%"/>
    <s v="N/A"/>
    <n v="345000"/>
    <n v="0"/>
    <n v="345000"/>
    <n v="1117200"/>
    <n v="150000"/>
    <m/>
    <m/>
  </r>
  <r>
    <x v="41"/>
    <x v="22"/>
    <x v="1"/>
    <x v="75"/>
    <n v="1725000"/>
    <n v="150000"/>
    <n v="11.5"/>
    <x v="0"/>
    <m/>
    <m/>
    <m/>
    <s v="N/A"/>
    <s v="Avance 15%"/>
    <s v="N/A"/>
    <n v="262800"/>
    <n v="0"/>
    <n v="262800"/>
    <n v="1117200"/>
    <n v="150000"/>
    <m/>
    <s v="BUSCAR LIBRAMIENTO"/>
  </r>
  <r>
    <x v="42"/>
    <x v="23"/>
    <x v="1"/>
    <x v="76"/>
    <n v="4200000"/>
    <n v="400000"/>
    <n v="10.5"/>
    <x v="0"/>
    <n v="2118"/>
    <n v="2019"/>
    <s v="MEDIO AMBIENTE"/>
    <s v="N/A"/>
    <s v="Avance 20%"/>
    <s v="N/A"/>
    <n v="840000"/>
    <n v="0"/>
    <n v="840000"/>
    <n v="2730000"/>
    <n v="400000"/>
    <m/>
    <m/>
  </r>
  <r>
    <x v="42"/>
    <x v="23"/>
    <x v="1"/>
    <x v="76"/>
    <n v="4200000"/>
    <n v="400000"/>
    <n v="10.5"/>
    <x v="0"/>
    <n v="529"/>
    <n v="2020"/>
    <s v="MEDIO AMBIENTE"/>
    <s v="N/A"/>
    <s v="Avance 15%"/>
    <s v="N/A"/>
    <n v="630000"/>
    <n v="0"/>
    <n v="630000"/>
    <n v="2730000"/>
    <n v="400000"/>
    <m/>
    <m/>
  </r>
  <r>
    <x v="56"/>
    <x v="38"/>
    <x v="1"/>
    <x v="77"/>
    <n v="3450000"/>
    <n v="300000"/>
    <n v="11.5"/>
    <x v="0"/>
    <n v="2116"/>
    <n v="2019"/>
    <s v="MEDIO AMBIENTE"/>
    <s v="N/A"/>
    <s v="Avance 20%"/>
    <s v="N/A"/>
    <n v="690000"/>
    <n v="0"/>
    <n v="690000"/>
    <n v="2760000"/>
    <n v="300000"/>
    <m/>
    <m/>
  </r>
  <r>
    <x v="27"/>
    <x v="17"/>
    <x v="2"/>
    <x v="78"/>
    <n v="975000"/>
    <n v="15000"/>
    <n v="65"/>
    <x v="5"/>
    <n v="2438"/>
    <n v="2019"/>
    <s v="MEDIO AMBIENTE"/>
    <s v="B1500000039"/>
    <s v="Adq. plantas de aguacate"/>
    <n v="15000"/>
    <n v="1065000"/>
    <n v="0"/>
    <n v="1065000"/>
    <n v="0"/>
    <n v="0"/>
    <s v="Completo"/>
    <m/>
  </r>
  <r>
    <x v="27"/>
    <x v="17"/>
    <x v="2"/>
    <x v="78"/>
    <n v="7000000"/>
    <n v="100000"/>
    <n v="70"/>
    <x v="6"/>
    <n v="2438"/>
    <n v="2019"/>
    <s v="MEDIO AMBIENTE"/>
    <s v="B1500000039"/>
    <s v="Adq. plantas de aguacate"/>
    <n v="100000"/>
    <n v="7800000"/>
    <n v="0"/>
    <n v="7800000"/>
    <n v="0"/>
    <n v="0"/>
    <s v="Completo"/>
    <m/>
  </r>
  <r>
    <x v="27"/>
    <x v="17"/>
    <x v="2"/>
    <x v="78"/>
    <n v="1200000"/>
    <n v="20000"/>
    <n v="60"/>
    <x v="7"/>
    <n v="2438"/>
    <n v="2019"/>
    <s v="MEDIO AMBIENTE"/>
    <s v="B1500000039"/>
    <s v="Adq. plantas de aguacate"/>
    <n v="20000"/>
    <n v="1320000"/>
    <n v="0"/>
    <n v="1320000"/>
    <n v="0"/>
    <n v="0"/>
    <s v="Completo"/>
    <m/>
  </r>
  <r>
    <x v="51"/>
    <x v="32"/>
    <x v="2"/>
    <x v="79"/>
    <n v="900000"/>
    <n v="15000"/>
    <n v="60"/>
    <x v="5"/>
    <n v="2367"/>
    <n v="2019"/>
    <s v="MEDIO AMBIENTE"/>
    <s v="N/A"/>
    <s v="Avance 20%"/>
    <s v="N/A"/>
    <n v="180000"/>
    <n v="0"/>
    <n v="180000"/>
    <n v="0"/>
    <n v="0"/>
    <s v="Completo"/>
    <m/>
  </r>
  <r>
    <x v="51"/>
    <x v="32"/>
    <x v="2"/>
    <x v="79"/>
    <n v="650000"/>
    <n v="10000"/>
    <n v="65"/>
    <x v="6"/>
    <n v="2367"/>
    <n v="2019"/>
    <s v="MEDIO AMBIENTE"/>
    <s v="N/A"/>
    <s v="Avance 20%"/>
    <s v="N/A"/>
    <n v="130000"/>
    <n v="0"/>
    <n v="130000"/>
    <n v="178750"/>
    <n v="2750"/>
    <m/>
    <m/>
  </r>
  <r>
    <x v="51"/>
    <x v="32"/>
    <x v="2"/>
    <x v="79"/>
    <n v="900000"/>
    <n v="15000"/>
    <n v="60"/>
    <x v="5"/>
    <n v="2707"/>
    <n v="2019"/>
    <s v="MEDIO AMBIENTE"/>
    <m/>
    <s v="Adq. plantas de aguacate"/>
    <n v="15000"/>
    <n v="990000"/>
    <n v="198000"/>
    <n v="792000"/>
    <n v="0"/>
    <n v="0"/>
    <s v="Completo"/>
    <m/>
  </r>
  <r>
    <x v="51"/>
    <x v="32"/>
    <x v="2"/>
    <x v="79"/>
    <n v="650000"/>
    <n v="10000"/>
    <n v="65"/>
    <x v="6"/>
    <n v="2707"/>
    <n v="2019"/>
    <s v="MEDIO AMBIENTE"/>
    <m/>
    <s v="Adq. plantas de aguacate"/>
    <n v="1250"/>
    <n v="88750"/>
    <n v="17750"/>
    <n v="71000"/>
    <n v="178750"/>
    <n v="2750"/>
    <m/>
    <m/>
  </r>
  <r>
    <x v="51"/>
    <x v="32"/>
    <x v="2"/>
    <x v="7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x v="32"/>
    <x v="2"/>
    <x v="7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x v="32"/>
    <x v="2"/>
    <x v="79"/>
    <n v="900000"/>
    <n v="15000"/>
    <n v="60"/>
    <x v="5"/>
    <n v="692"/>
    <n v="2020"/>
    <s v="MEDIO AMBIENTE"/>
    <s v="B1500000002"/>
    <s v="Adq. plantas de aguacate"/>
    <n v="2750"/>
    <n v="215562.5"/>
    <n v="43112.5"/>
    <n v="172450"/>
    <n v="0"/>
    <n v="0"/>
    <s v="Completo"/>
    <m/>
  </r>
  <r>
    <x v="56"/>
    <x v="38"/>
    <x v="2"/>
    <x v="80"/>
    <n v="1300000"/>
    <n v="20000"/>
    <n v="65"/>
    <x v="5"/>
    <n v="2278"/>
    <n v="2019"/>
    <s v="MEDIO AMBIENTE"/>
    <s v="N/A"/>
    <s v="Avance 20%"/>
    <s v="N/A"/>
    <n v="260000"/>
    <n v="0"/>
    <n v="260000"/>
    <n v="159250"/>
    <n v="2450"/>
    <m/>
    <m/>
  </r>
  <r>
    <x v="56"/>
    <x v="38"/>
    <x v="2"/>
    <x v="80"/>
    <n v="3150000"/>
    <n v="45000"/>
    <n v="70"/>
    <x v="6"/>
    <n v="2278"/>
    <n v="2019"/>
    <s v="MEDIO AMBIENTE"/>
    <s v="N/A"/>
    <s v="Avance 20%"/>
    <s v="N/A"/>
    <n v="630000"/>
    <n v="0"/>
    <n v="630000"/>
    <n v="39760"/>
    <n v="568"/>
    <m/>
    <m/>
  </r>
  <r>
    <x v="56"/>
    <x v="38"/>
    <x v="2"/>
    <x v="80"/>
    <n v="1200000"/>
    <n v="20000"/>
    <n v="60"/>
    <x v="7"/>
    <n v="2278"/>
    <n v="2019"/>
    <s v="MEDIO AMBIENTE"/>
    <s v="N/A"/>
    <s v="Avance 20%"/>
    <s v="N/A"/>
    <n v="240000"/>
    <n v="0"/>
    <n v="240000"/>
    <n v="962400"/>
    <n v="16040"/>
    <m/>
    <m/>
  </r>
  <r>
    <x v="56"/>
    <x v="38"/>
    <x v="2"/>
    <x v="80"/>
    <n v="1300000"/>
    <n v="20000"/>
    <n v="65"/>
    <x v="5"/>
    <n v="2492"/>
    <n v="2019"/>
    <s v="MEDIO AMBIENTE"/>
    <s v="B1500000002"/>
    <s v="Adq. plantas de aguacate"/>
    <n v="2000"/>
    <n v="142000"/>
    <n v="28400"/>
    <n v="113600"/>
    <n v="159250"/>
    <n v="2450"/>
    <m/>
    <m/>
  </r>
  <r>
    <x v="56"/>
    <x v="38"/>
    <x v="2"/>
    <x v="80"/>
    <n v="1300000"/>
    <n v="20000"/>
    <n v="65"/>
    <x v="5"/>
    <n v="2492"/>
    <n v="2019"/>
    <s v="MEDIO AMBIENTE"/>
    <s v="B1500000004"/>
    <s v="Adq. plantas de aguacate"/>
    <n v="6000"/>
    <n v="426000"/>
    <n v="85200"/>
    <n v="340800"/>
    <n v="159250"/>
    <n v="2450"/>
    <m/>
    <m/>
  </r>
  <r>
    <x v="56"/>
    <x v="38"/>
    <x v="2"/>
    <x v="80"/>
    <n v="1300000"/>
    <n v="20000"/>
    <n v="65"/>
    <x v="5"/>
    <n v="2492"/>
    <n v="2019"/>
    <s v="MEDIO AMBIENTE"/>
    <s v="B1500000005"/>
    <s v="Adq. plantas de aguacate"/>
    <n v="1000"/>
    <n v="71000"/>
    <n v="14200"/>
    <n v="56800"/>
    <n v="159250"/>
    <n v="2450"/>
    <m/>
    <m/>
  </r>
  <r>
    <x v="56"/>
    <x v="38"/>
    <x v="2"/>
    <x v="80"/>
    <n v="3150000"/>
    <n v="45000"/>
    <n v="70"/>
    <x v="6"/>
    <n v="2492"/>
    <n v="2019"/>
    <s v="MEDIO AMBIENTE"/>
    <s v="B1500000001"/>
    <s v="Adq. plantas de aguacate"/>
    <n v="23692"/>
    <n v="1800592"/>
    <n v="360118.4"/>
    <n v="1440473.6"/>
    <n v="39760"/>
    <n v="568"/>
    <m/>
    <m/>
  </r>
  <r>
    <x v="56"/>
    <x v="38"/>
    <x v="2"/>
    <x v="80"/>
    <n v="3150000"/>
    <n v="45000"/>
    <n v="70"/>
    <x v="6"/>
    <n v="2492"/>
    <n v="2019"/>
    <s v="MEDIO AMBIENTE"/>
    <s v="B1500000002"/>
    <s v="Adq. plantas de aguacate"/>
    <n v="8590"/>
    <n v="652840"/>
    <n v="130568"/>
    <n v="522272"/>
    <n v="39760"/>
    <n v="568"/>
    <m/>
    <m/>
  </r>
  <r>
    <x v="56"/>
    <x v="38"/>
    <x v="2"/>
    <x v="80"/>
    <n v="3150000"/>
    <n v="45000"/>
    <n v="70"/>
    <x v="6"/>
    <n v="2492"/>
    <n v="2019"/>
    <s v="MEDIO AMBIENTE"/>
    <s v="B1500000005"/>
    <s v="Adq. plantas de aguacate"/>
    <n v="1500"/>
    <n v="114000"/>
    <n v="22800"/>
    <n v="91200"/>
    <n v="39760"/>
    <n v="568"/>
    <m/>
    <m/>
  </r>
  <r>
    <x v="56"/>
    <x v="38"/>
    <x v="2"/>
    <x v="80"/>
    <n v="1300000"/>
    <n v="20000"/>
    <n v="65"/>
    <x v="5"/>
    <n v="2587"/>
    <n v="2019"/>
    <s v="MEDIO AMBIENTE"/>
    <m/>
    <s v="Adq. plantas de aguacate"/>
    <n v="2500"/>
    <n v="177500"/>
    <n v="35500"/>
    <n v="142000"/>
    <n v="159250"/>
    <n v="2450"/>
    <m/>
    <m/>
  </r>
  <r>
    <x v="56"/>
    <x v="38"/>
    <x v="2"/>
    <x v="80"/>
    <n v="3150000"/>
    <n v="45000"/>
    <n v="70"/>
    <x v="6"/>
    <n v="2587"/>
    <n v="2019"/>
    <s v="MEDIO AMBIENTE"/>
    <m/>
    <s v="Adq. plantas de aguacate"/>
    <n v="8650"/>
    <n v="657400"/>
    <n v="131480"/>
    <n v="525920"/>
    <n v="39760"/>
    <n v="568"/>
    <m/>
    <m/>
  </r>
  <r>
    <x v="56"/>
    <x v="38"/>
    <x v="2"/>
    <x v="80"/>
    <n v="1300000"/>
    <n v="20000"/>
    <n v="65"/>
    <x v="5"/>
    <n v="297"/>
    <n v="2020"/>
    <s v="MEDIO AMBIENTE"/>
    <s v="B1500000009; B1500000010"/>
    <s v="Adq. plantas de aguacate"/>
    <n v="6050"/>
    <n v="429550"/>
    <n v="85910"/>
    <n v="343640"/>
    <n v="159250"/>
    <n v="2450"/>
    <m/>
    <m/>
  </r>
  <r>
    <x v="56"/>
    <x v="38"/>
    <x v="2"/>
    <x v="80"/>
    <n v="1200000"/>
    <n v="20000"/>
    <n v="60"/>
    <x v="7"/>
    <n v="297"/>
    <n v="2020"/>
    <s v="MEDIO AMBIENTE"/>
    <s v="B1500000009; B1500000010"/>
    <s v="Adq. plantas de aguacate"/>
    <n v="1960"/>
    <n v="129360"/>
    <n v="25872"/>
    <n v="103488"/>
    <n v="962400"/>
    <n v="16040"/>
    <m/>
    <m/>
  </r>
  <r>
    <x v="56"/>
    <x v="38"/>
    <x v="2"/>
    <x v="80"/>
    <n v="3150000"/>
    <n v="45000"/>
    <n v="70"/>
    <x v="6"/>
    <n v="323"/>
    <n v="2020"/>
    <s v="MEDIO AMBIENTE"/>
    <s v="B1500000011"/>
    <s v="Adq. plantas de aguacate"/>
    <n v="2000"/>
    <n v="152000"/>
    <n v="30400"/>
    <n v="121600"/>
    <n v="39760"/>
    <n v="568"/>
    <m/>
    <m/>
  </r>
  <r>
    <x v="56"/>
    <x v="38"/>
    <x v="2"/>
    <x v="80"/>
    <n v="1200000"/>
    <n v="20000"/>
    <n v="60"/>
    <x v="7"/>
    <n v="323"/>
    <n v="2020"/>
    <s v="MEDIO AMBIENTE"/>
    <s v="B1500000011"/>
    <s v="Adq. plantas de aguacate"/>
    <n v="2000"/>
    <n v="132000"/>
    <n v="26400"/>
    <n v="105600"/>
    <n v="962400"/>
    <n v="16040"/>
    <m/>
    <m/>
  </r>
  <r>
    <x v="41"/>
    <x v="22"/>
    <x v="0"/>
    <x v="41"/>
    <n v="15000000"/>
    <n v="1500000"/>
    <n v="10"/>
    <x v="3"/>
    <m/>
    <m/>
    <m/>
    <m/>
    <s v="Adq. plantas de café a raíz dirigida "/>
    <n v="268200"/>
    <m/>
    <m/>
    <s v=""/>
    <n v="2984400"/>
    <n v="298440"/>
    <m/>
    <s v="CANTIDAD DE PLANTAS CORRESPONDE A LAS QUE FALTAN POR PASAR DEL SEGUIMIENTO ORIGINAL QUE NO APARECEN EN LA EJECUCIÓN"/>
  </r>
  <r>
    <x v="41"/>
    <x v="22"/>
    <x v="0"/>
    <x v="41"/>
    <n v="11500000"/>
    <n v="1000000"/>
    <n v="11.5"/>
    <x v="0"/>
    <m/>
    <m/>
    <m/>
    <m/>
    <s v="Adq. plantas de café en fundas"/>
    <n v="399568"/>
    <m/>
    <m/>
    <s v=""/>
    <n v="5234018"/>
    <n v="455132"/>
    <m/>
    <s v="CANTIDAD DE PLANTAS CORRESPONDE A LAS QUE FALTAN POR PASAR DEL SEGUIMIENTO ORIGINAL QUE NO APARECEN EN LA EJECUCIÓN"/>
  </r>
  <r>
    <x v="9"/>
    <x v="7"/>
    <x v="0"/>
    <x v="9"/>
    <n v="2400000"/>
    <n v="200000"/>
    <n v="12"/>
    <x v="1"/>
    <m/>
    <m/>
    <m/>
    <m/>
    <s v="Adq. plantas de guama"/>
    <n v="18000"/>
    <n v="288000"/>
    <n v="57600"/>
    <n v="230400"/>
    <n v="9600"/>
    <n v="800"/>
    <m/>
    <s v="NO HAN SIDO PAGADAS"/>
  </r>
  <r>
    <x v="16"/>
    <x v="1"/>
    <x v="0"/>
    <x v="16"/>
    <n v="11500000"/>
    <n v="1000000"/>
    <n v="11.5"/>
    <x v="0"/>
    <m/>
    <m/>
    <m/>
    <m/>
    <s v="Adq. plantas de café en fundas"/>
    <n v="661600"/>
    <m/>
    <m/>
    <s v=""/>
    <n v="3891600"/>
    <n v="338400"/>
    <m/>
    <s v="CANTIDAD DE PLANTAS CORRESPONDE A LAS QUE FALTAN POR PASAR DEL SEGUIMIENTO ORIGINAL QUE NO APARECEN EN LA EJECUCIÓN"/>
  </r>
  <r>
    <x v="16"/>
    <x v="1"/>
    <x v="0"/>
    <x v="16"/>
    <n v="2400000"/>
    <n v="200000"/>
    <n v="12"/>
    <x v="1"/>
    <m/>
    <m/>
    <m/>
    <m/>
    <s v="Adq. plantas de guama"/>
    <n v="5000"/>
    <m/>
    <m/>
    <s v=""/>
    <n v="2340000"/>
    <n v="195000"/>
    <m/>
    <s v="CANTIDAD DE PLANTAS CORRESPONDE A LAS QUE FALTAN POR PASAR DEL SEGUIMIENTO ORIGINAL QUE NO APARECEN EN LA EJECUCIÓ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 dinámica1" cacheId="0" applyNumberFormats="0" applyBorderFormats="0" applyFontFormats="0" applyPatternFormats="0" applyAlignmentFormats="0" applyWidthHeightFormats="1" dataCaption="Valores" grandTotalCaption="Total" updatedVersion="5" minRefreshableVersion="3" useAutoFormatting="1" itemPrintTitles="1" createdVersion="5" indent="0" compact="0" compactData="0" multipleFieldFilters="0">
  <location ref="B4:D13" firstHeaderRow="1" firstDataRow="1" firstDataCol="2"/>
  <pivotFields count="9">
    <pivotField compact="0" outline="0" showAll="0" defaultSubtotal="0"/>
    <pivotField axis="axisRow" compact="0" outline="0" showAll="0">
      <items count="8">
        <item h="1" x="4"/>
        <item x="1"/>
        <item x="2"/>
        <item x="0"/>
        <item m="1" x="6"/>
        <item x="3"/>
        <item m="1" x="5"/>
        <item t="default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5">
        <item x="2"/>
        <item x="0"/>
        <item m="1" x="4"/>
        <item x="1"/>
        <item m="1" x="3"/>
      </items>
    </pivotField>
    <pivotField compact="0" outline="0" showAll="0" defaultSubtotal="0"/>
  </pivotFields>
  <rowFields count="2">
    <field x="1"/>
    <field x="7"/>
  </rowFields>
  <rowItems count="9">
    <i>
      <x v="1"/>
      <x v="3"/>
    </i>
    <i t="default">
      <x v="1"/>
    </i>
    <i>
      <x v="2"/>
      <x v="3"/>
    </i>
    <i t="default">
      <x v="2"/>
    </i>
    <i>
      <x v="3"/>
      <x v="1"/>
    </i>
    <i t="default">
      <x v="3"/>
    </i>
    <i>
      <x v="5"/>
      <x v="3"/>
    </i>
    <i t="default">
      <x v="5"/>
    </i>
    <i t="grand">
      <x/>
    </i>
  </rowItems>
  <colItems count="1">
    <i/>
  </colItems>
  <dataFields count="1">
    <dataField name=" Monto (RD$)" fld="4" baseField="6" baseItem="0" numFmtId="165"/>
  </dataFields>
  <formats count="2">
    <format dxfId="1">
      <pivotArea outline="0" collapsedLevelsAreSubtotals="1" fieldPosition="0"/>
    </format>
    <format dxfId="0">
      <pivotArea dataOnly="0" labelOnly="1" grandRow="1" outline="0" fieldPosition="0"/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>
  <location ref="A3:E61" firstHeaderRow="1" firstDataRow="1" firstDataCol="4" rowPageCount="1" colPageCount="1"/>
  <pivotFields count="21">
    <pivotField axis="axisRow" compact="0" outline="0" showAll="0" defaultSubtotal="0">
      <items count="57">
        <item x="0"/>
        <item x="1"/>
        <item x="44"/>
        <item x="2"/>
        <item x="3"/>
        <item x="4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46"/>
        <item x="18"/>
        <item x="19"/>
        <item x="20"/>
        <item x="21"/>
        <item x="22"/>
        <item x="23"/>
        <item x="24"/>
        <item x="25"/>
        <item x="47"/>
        <item x="26"/>
        <item x="48"/>
        <item x="49"/>
        <item x="27"/>
        <item x="28"/>
        <item x="50"/>
        <item x="29"/>
        <item x="30"/>
        <item x="51"/>
        <item x="31"/>
        <item x="32"/>
        <item x="52"/>
        <item x="53"/>
        <item x="33"/>
        <item x="34"/>
        <item x="35"/>
        <item x="54"/>
        <item x="36"/>
        <item x="37"/>
        <item x="38"/>
        <item x="39"/>
        <item x="55"/>
        <item x="40"/>
        <item x="41"/>
        <item x="42"/>
        <item x="43"/>
        <item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9">
        <item x="24"/>
        <item x="28"/>
        <item x="23"/>
        <item x="17"/>
        <item x="8"/>
        <item x="29"/>
        <item x="25"/>
        <item x="4"/>
        <item x="15"/>
        <item x="30"/>
        <item x="13"/>
        <item x="14"/>
        <item x="18"/>
        <item x="10"/>
        <item x="5"/>
        <item x="34"/>
        <item x="2"/>
        <item x="35"/>
        <item x="20"/>
        <item x="32"/>
        <item x="0"/>
        <item x="11"/>
        <item x="6"/>
        <item x="12"/>
        <item x="31"/>
        <item x="37"/>
        <item x="19"/>
        <item x="7"/>
        <item x="3"/>
        <item x="22"/>
        <item x="21"/>
        <item x="26"/>
        <item x="36"/>
        <item x="16"/>
        <item x="38"/>
        <item x="27"/>
        <item x="9"/>
        <item x="3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3">
        <item x="12"/>
        <item x="16"/>
        <item x="21"/>
        <item x="4"/>
        <item x="8"/>
        <item x="1"/>
        <item x="0"/>
        <item x="3"/>
        <item x="9"/>
        <item x="15"/>
        <item x="18"/>
        <item x="17"/>
        <item x="23"/>
        <item x="25"/>
        <item x="41"/>
        <item x="27"/>
        <item x="39"/>
        <item x="29"/>
        <item x="20"/>
        <item x="19"/>
        <item x="28"/>
        <item x="35"/>
        <item x="36"/>
        <item x="7"/>
        <item x="10"/>
        <item x="43"/>
        <item x="34"/>
        <item x="32"/>
        <item x="40"/>
        <item x="38"/>
        <item x="14"/>
        <item x="33"/>
        <item x="24"/>
        <item x="42"/>
        <item x="22"/>
        <item x="13"/>
        <item x="26"/>
        <item x="30"/>
        <item x="31"/>
        <item x="5"/>
        <item x="2"/>
        <item x="6"/>
        <item x="37"/>
        <item m="1" x="82"/>
        <item x="54"/>
        <item x="59"/>
        <item x="52"/>
        <item x="75"/>
        <item x="50"/>
        <item x="47"/>
        <item x="63"/>
        <item x="58"/>
        <item x="66"/>
        <item x="56"/>
        <item x="69"/>
        <item x="55"/>
        <item x="49"/>
        <item x="51"/>
        <item x="48"/>
        <item x="74"/>
        <item x="68"/>
        <item x="46"/>
        <item x="70"/>
        <item x="71"/>
        <item x="76"/>
        <item x="72"/>
        <item x="60"/>
        <item x="73"/>
        <item x="77"/>
        <item x="65"/>
        <item x="67"/>
        <item x="64"/>
        <item x="45"/>
        <item x="61"/>
        <item x="44"/>
        <item x="62"/>
        <item x="57"/>
        <item x="80"/>
        <item x="78"/>
        <item m="1" x="81"/>
        <item x="53"/>
        <item x="11"/>
        <item x="7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6"/>
        <item x="7"/>
        <item x="3"/>
        <item x="0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0"/>
    <field x="3"/>
    <field x="1"/>
    <field x="7"/>
  </rowFields>
  <rowItems count="58">
    <i>
      <x/>
      <x v="6"/>
      <x v="20"/>
      <x v="4"/>
    </i>
    <i>
      <x v="1"/>
      <x v="5"/>
      <x v="38"/>
      <x v="4"/>
    </i>
    <i r="3">
      <x v="6"/>
    </i>
    <i>
      <x v="3"/>
      <x v="40"/>
      <x v="38"/>
      <x v="4"/>
    </i>
    <i>
      <x v="4"/>
      <x v="7"/>
      <x v="16"/>
      <x v="4"/>
    </i>
    <i>
      <x v="6"/>
      <x v="3"/>
      <x v="28"/>
      <x v="4"/>
    </i>
    <i r="3">
      <x v="6"/>
    </i>
    <i r="3">
      <x v="7"/>
    </i>
    <i>
      <x v="7"/>
      <x v="39"/>
      <x v="38"/>
      <x v="4"/>
    </i>
    <i r="3">
      <x v="7"/>
    </i>
    <i>
      <x v="8"/>
      <x v="41"/>
      <x v="7"/>
      <x v="4"/>
    </i>
    <i>
      <x v="9"/>
      <x v="23"/>
      <x v="14"/>
      <x v="3"/>
    </i>
    <i r="3">
      <x v="4"/>
    </i>
    <i>
      <x v="10"/>
      <x v="4"/>
      <x v="22"/>
      <x v="4"/>
    </i>
    <i>
      <x v="11"/>
      <x v="8"/>
      <x v="27"/>
      <x v="4"/>
    </i>
    <i r="3">
      <x v="6"/>
    </i>
    <i>
      <x v="12"/>
      <x v="24"/>
      <x v="4"/>
      <x v="4"/>
    </i>
    <i r="3">
      <x v="6"/>
    </i>
    <i>
      <x v="13"/>
      <x v="81"/>
      <x v="38"/>
      <x v="4"/>
    </i>
    <i>
      <x v="14"/>
      <x/>
      <x v="36"/>
      <x v="4"/>
    </i>
    <i r="3">
      <x v="5"/>
    </i>
    <i r="3">
      <x v="6"/>
    </i>
    <i>
      <x v="15"/>
      <x v="35"/>
      <x v="38"/>
      <x v="4"/>
    </i>
    <i>
      <x v="16"/>
      <x v="30"/>
      <x v="13"/>
      <x v="4"/>
    </i>
    <i>
      <x v="17"/>
      <x v="9"/>
      <x v="38"/>
      <x v="5"/>
    </i>
    <i>
      <x v="18"/>
      <x v="1"/>
      <x v="38"/>
      <x v="4"/>
    </i>
    <i r="3">
      <x v="6"/>
    </i>
    <i>
      <x v="19"/>
      <x v="11"/>
      <x v="21"/>
      <x v="4"/>
    </i>
    <i r="3">
      <x v="6"/>
    </i>
    <i>
      <x v="21"/>
      <x v="10"/>
      <x v="23"/>
      <x v="3"/>
    </i>
    <i>
      <x v="22"/>
      <x v="19"/>
      <x v="38"/>
      <x v="3"/>
    </i>
    <i>
      <x v="23"/>
      <x v="18"/>
      <x v="38"/>
      <x v="4"/>
    </i>
    <i>
      <x v="24"/>
      <x v="2"/>
      <x v="38"/>
      <x v="4"/>
    </i>
    <i>
      <x v="25"/>
      <x v="34"/>
      <x v="10"/>
      <x v="4"/>
    </i>
    <i r="3">
      <x v="6"/>
    </i>
    <i>
      <x v="26"/>
      <x v="12"/>
      <x v="38"/>
      <x v="4"/>
    </i>
    <i>
      <x v="27"/>
      <x v="32"/>
      <x v="11"/>
      <x v="5"/>
    </i>
    <i>
      <x v="28"/>
      <x v="13"/>
      <x v="8"/>
      <x v="4"/>
    </i>
    <i>
      <x v="30"/>
      <x v="36"/>
      <x v="33"/>
      <x v="4"/>
    </i>
    <i>
      <x v="33"/>
      <x v="15"/>
      <x v="3"/>
      <x v="4"/>
    </i>
    <i>
      <x v="34"/>
      <x v="20"/>
      <x v="38"/>
      <x v="4"/>
    </i>
    <i>
      <x v="36"/>
      <x v="17"/>
      <x v="38"/>
      <x v="4"/>
    </i>
    <i>
      <x v="37"/>
      <x v="37"/>
      <x v="38"/>
      <x v="4"/>
    </i>
    <i>
      <x v="39"/>
      <x v="38"/>
      <x v="38"/>
      <x v="4"/>
    </i>
    <i>
      <x v="40"/>
      <x v="27"/>
      <x v="38"/>
      <x v="4"/>
    </i>
    <i>
      <x v="43"/>
      <x v="31"/>
      <x v="12"/>
      <x v="4"/>
    </i>
    <i>
      <x v="44"/>
      <x v="26"/>
      <x v="38"/>
      <x v="4"/>
    </i>
    <i>
      <x v="45"/>
      <x v="21"/>
      <x v="38"/>
      <x v="3"/>
    </i>
    <i>
      <x v="47"/>
      <x v="22"/>
      <x v="26"/>
      <x v="4"/>
    </i>
    <i>
      <x v="48"/>
      <x v="42"/>
      <x v="38"/>
      <x v="4"/>
    </i>
    <i>
      <x v="49"/>
      <x v="29"/>
      <x v="18"/>
      <x v="4"/>
    </i>
    <i>
      <x v="50"/>
      <x v="16"/>
      <x v="38"/>
      <x v="4"/>
    </i>
    <i>
      <x v="52"/>
      <x v="28"/>
      <x v="30"/>
      <x v="3"/>
    </i>
    <i>
      <x v="53"/>
      <x v="14"/>
      <x v="29"/>
      <x v="3"/>
    </i>
    <i r="3">
      <x v="4"/>
    </i>
    <i>
      <x v="54"/>
      <x v="33"/>
      <x v="2"/>
      <x v="4"/>
    </i>
    <i>
      <x v="55"/>
      <x v="25"/>
      <x/>
      <x v="4"/>
    </i>
    <i t="grand">
      <x/>
    </i>
  </rowItems>
  <colItems count="1">
    <i/>
  </colItems>
  <pageFields count="1">
    <pageField fld="2" item="0" hier="-1"/>
  </pageFields>
  <dataFields count="1">
    <dataField name="Max of Monto contratado" fld="4" subtotal="max" baseField="7" baseItem="4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1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6" indent="0" compact="0" compactData="0" multipleFieldFilters="0">
  <location ref="A3:E104" firstHeaderRow="0" firstDataRow="1" firstDataCol="3"/>
  <pivotFields count="21">
    <pivotField axis="axisRow" compact="0" outline="0" showAll="0" defaultSubtotal="0">
      <items count="57">
        <item x="0"/>
        <item x="1"/>
        <item x="44"/>
        <item x="2"/>
        <item x="3"/>
        <item x="4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46"/>
        <item x="18"/>
        <item x="19"/>
        <item x="20"/>
        <item x="21"/>
        <item x="22"/>
        <item x="23"/>
        <item x="24"/>
        <item x="25"/>
        <item x="47"/>
        <item x="26"/>
        <item x="48"/>
        <item x="49"/>
        <item x="27"/>
        <item x="28"/>
        <item x="50"/>
        <item x="29"/>
        <item x="30"/>
        <item x="51"/>
        <item x="31"/>
        <item x="32"/>
        <item x="52"/>
        <item x="53"/>
        <item x="33"/>
        <item x="34"/>
        <item x="35"/>
        <item x="54"/>
        <item x="36"/>
        <item x="37"/>
        <item x="38"/>
        <item x="39"/>
        <item x="55"/>
        <item x="40"/>
        <item x="41"/>
        <item x="42"/>
        <item x="43"/>
        <item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6"/>
        <item x="7"/>
        <item x="3"/>
        <item x="0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2"/>
    <field x="0"/>
    <field x="7"/>
  </rowFields>
  <rowItems count="101">
    <i>
      <x/>
      <x/>
      <x v="4"/>
    </i>
    <i r="1">
      <x v="1"/>
      <x v="4"/>
    </i>
    <i r="2">
      <x v="6"/>
    </i>
    <i r="1">
      <x v="3"/>
      <x v="4"/>
    </i>
    <i r="1">
      <x v="4"/>
      <x v="4"/>
    </i>
    <i r="1">
      <x v="6"/>
      <x v="4"/>
    </i>
    <i r="2">
      <x v="6"/>
    </i>
    <i r="2">
      <x v="7"/>
    </i>
    <i r="1">
      <x v="7"/>
      <x v="4"/>
    </i>
    <i r="2">
      <x v="7"/>
    </i>
    <i r="1">
      <x v="8"/>
      <x v="4"/>
    </i>
    <i r="1">
      <x v="9"/>
      <x v="3"/>
    </i>
    <i r="2">
      <x v="4"/>
    </i>
    <i r="1">
      <x v="10"/>
      <x v="4"/>
    </i>
    <i r="1">
      <x v="11"/>
      <x v="4"/>
    </i>
    <i r="2">
      <x v="6"/>
    </i>
    <i r="1">
      <x v="12"/>
      <x v="4"/>
    </i>
    <i r="2">
      <x v="6"/>
    </i>
    <i r="1">
      <x v="13"/>
      <x v="4"/>
    </i>
    <i r="1">
      <x v="14"/>
      <x v="4"/>
    </i>
    <i r="2">
      <x v="5"/>
    </i>
    <i r="2">
      <x v="6"/>
    </i>
    <i r="1">
      <x v="15"/>
      <x v="4"/>
    </i>
    <i r="1">
      <x v="16"/>
      <x v="4"/>
    </i>
    <i r="1">
      <x v="17"/>
      <x v="5"/>
    </i>
    <i r="1">
      <x v="18"/>
      <x v="4"/>
    </i>
    <i r="2">
      <x v="6"/>
    </i>
    <i r="1">
      <x v="19"/>
      <x v="4"/>
    </i>
    <i r="2">
      <x v="6"/>
    </i>
    <i r="1">
      <x v="21"/>
      <x v="3"/>
    </i>
    <i r="1">
      <x v="22"/>
      <x v="3"/>
    </i>
    <i r="1">
      <x v="23"/>
      <x v="4"/>
    </i>
    <i r="1">
      <x v="24"/>
      <x v="4"/>
    </i>
    <i r="1">
      <x v="25"/>
      <x v="4"/>
    </i>
    <i r="2">
      <x v="6"/>
    </i>
    <i r="1">
      <x v="26"/>
      <x v="4"/>
    </i>
    <i r="1">
      <x v="27"/>
      <x v="5"/>
    </i>
    <i r="1">
      <x v="28"/>
      <x v="4"/>
    </i>
    <i r="1">
      <x v="30"/>
      <x v="4"/>
    </i>
    <i r="1">
      <x v="33"/>
      <x v="4"/>
    </i>
    <i r="1">
      <x v="34"/>
      <x v="4"/>
    </i>
    <i r="1">
      <x v="36"/>
      <x v="4"/>
    </i>
    <i r="1">
      <x v="37"/>
      <x v="4"/>
    </i>
    <i r="1">
      <x v="39"/>
      <x v="4"/>
    </i>
    <i r="1">
      <x v="40"/>
      <x v="4"/>
    </i>
    <i r="1">
      <x v="43"/>
      <x v="4"/>
    </i>
    <i r="1">
      <x v="44"/>
      <x v="4"/>
    </i>
    <i r="1">
      <x v="45"/>
      <x v="3"/>
    </i>
    <i r="1">
      <x v="47"/>
      <x v="4"/>
    </i>
    <i r="1">
      <x v="48"/>
      <x v="4"/>
    </i>
    <i r="1">
      <x v="49"/>
      <x v="4"/>
    </i>
    <i r="1">
      <x v="50"/>
      <x v="4"/>
    </i>
    <i r="1">
      <x v="52"/>
      <x v="3"/>
    </i>
    <i r="1">
      <x v="53"/>
      <x v="3"/>
    </i>
    <i r="2">
      <x v="4"/>
    </i>
    <i r="1">
      <x v="54"/>
      <x v="4"/>
    </i>
    <i r="1">
      <x v="55"/>
      <x v="4"/>
    </i>
    <i>
      <x v="1"/>
      <x/>
      <x v="4"/>
    </i>
    <i r="1">
      <x v="2"/>
      <x v="4"/>
    </i>
    <i r="1">
      <x v="5"/>
      <x v="4"/>
    </i>
    <i r="1">
      <x v="6"/>
      <x v="4"/>
    </i>
    <i r="1">
      <x v="8"/>
      <x v="4"/>
    </i>
    <i r="1">
      <x v="9"/>
      <x v="3"/>
    </i>
    <i r="2">
      <x v="4"/>
    </i>
    <i r="1">
      <x v="10"/>
      <x v="4"/>
    </i>
    <i r="1">
      <x v="12"/>
      <x v="4"/>
    </i>
    <i r="1">
      <x v="14"/>
      <x v="4"/>
    </i>
    <i r="1">
      <x v="16"/>
      <x v="4"/>
    </i>
    <i r="1">
      <x v="20"/>
      <x v="4"/>
    </i>
    <i r="1">
      <x v="21"/>
      <x v="3"/>
    </i>
    <i r="2">
      <x v="4"/>
    </i>
    <i r="1">
      <x v="25"/>
      <x v="4"/>
    </i>
    <i r="1">
      <x v="27"/>
      <x v="5"/>
    </i>
    <i r="1">
      <x v="28"/>
      <x v="4"/>
    </i>
    <i r="1">
      <x v="29"/>
      <x v="4"/>
    </i>
    <i r="1">
      <x v="30"/>
      <x v="4"/>
    </i>
    <i r="1">
      <x v="31"/>
      <x v="4"/>
    </i>
    <i r="1">
      <x v="32"/>
      <x v="4"/>
    </i>
    <i r="1">
      <x v="33"/>
      <x v="4"/>
    </i>
    <i r="1">
      <x v="35"/>
      <x v="4"/>
    </i>
    <i r="1">
      <x v="38"/>
      <x v="4"/>
    </i>
    <i r="1">
      <x v="40"/>
      <x v="4"/>
    </i>
    <i r="1">
      <x v="41"/>
      <x v="3"/>
    </i>
    <i r="1">
      <x v="42"/>
      <x v="4"/>
    </i>
    <i r="1">
      <x v="43"/>
      <x v="4"/>
    </i>
    <i r="1">
      <x v="46"/>
      <x v="4"/>
    </i>
    <i r="1">
      <x v="47"/>
      <x v="4"/>
    </i>
    <i r="1">
      <x v="49"/>
      <x v="4"/>
    </i>
    <i r="1">
      <x v="51"/>
      <x v="4"/>
    </i>
    <i r="1">
      <x v="52"/>
      <x v="3"/>
    </i>
    <i r="1">
      <x v="53"/>
      <x v="4"/>
    </i>
    <i r="1">
      <x v="54"/>
      <x v="4"/>
    </i>
    <i r="1">
      <x v="56"/>
      <x v="4"/>
    </i>
    <i>
      <x v="2"/>
      <x v="33"/>
      <x/>
    </i>
    <i r="2">
      <x v="1"/>
    </i>
    <i r="2">
      <x v="2"/>
    </i>
    <i r="1">
      <x v="38"/>
      <x/>
    </i>
    <i r="2">
      <x v="1"/>
    </i>
    <i r="1">
      <x v="56"/>
      <x/>
    </i>
    <i r="2">
      <x v="1"/>
    </i>
    <i r="2">
      <x v="2"/>
    </i>
  </rowItems>
  <colFields count="1">
    <field x="-2"/>
  </colFields>
  <colItems count="2">
    <i>
      <x/>
    </i>
    <i i="1">
      <x v="1"/>
    </i>
  </colItems>
  <dataFields count="2">
    <dataField name=" Plantas contratadas" fld="5" subtotal="max" baseField="0" baseItem="0" numFmtId="164"/>
    <dataField name=" Plantas pendientes" fld="18" subtotal="max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71" dT="2020-04-20T19:24:51.89" personId="{91BB22BF-51DC-CB47-8BD9-73DBEFB7527E}" id="{F3FF1A9F-EDBE-5341-BFCD-4B8A77C01555}">
    <text>La cantidad de plantas o el precio de estas es incorrecto porque no cuadra con el monto total contratado.</text>
  </threadedComment>
  <threadedComment ref="H371" dT="2020-04-20T19:24:51.89" personId="{91BB22BF-51DC-CB47-8BD9-73DBEFB7527E}" id="{8BB5E8E0-F04C-7447-9A4D-F65A9ECF3D96}">
    <text>La cantidad de plantas o el precio de estas es incorrecto porque no cuadra con el monto total contratado.</text>
  </threadedComment>
  <threadedComment ref="G372" dT="2020-04-20T19:24:51.89" personId="{91BB22BF-51DC-CB47-8BD9-73DBEFB7527E}" id="{8E35EE30-48E2-694C-8AE5-0F90CF12593F}">
    <text>La cantidad de plantas o el precio de estas es incorrecto porque no cuadra con el monto total contratado.</text>
  </threadedComment>
  <threadedComment ref="H372" dT="2020-04-20T19:24:51.89" personId="{91BB22BF-51DC-CB47-8BD9-73DBEFB7527E}" id="{43170EB2-7F86-F641-808C-6FADEA118756}">
    <text>La cantidad de plantas o el precio de estas es incorrecto porque no cuadra con el monto total contratado.</text>
  </threadedComment>
  <threadedComment ref="G373" dT="2020-04-20T19:24:51.89" personId="{91BB22BF-51DC-CB47-8BD9-73DBEFB7527E}" id="{D38B7F0F-983C-F548-BF10-3C177730A953}">
    <text>La cantidad de plantas o el precio de estas es incorrecto porque no cuadra con el monto total contratado.</text>
  </threadedComment>
  <threadedComment ref="H373" dT="2020-04-20T19:24:51.89" personId="{91BB22BF-51DC-CB47-8BD9-73DBEFB7527E}" id="{A1FE589D-1688-034F-BFEC-BCAE63AE1D18}">
    <text>La cantidad de plantas o el precio de estas es incorrecto porque no cuadra con el monto total contratado.</text>
  </threadedComment>
  <threadedComment ref="G374" dT="2020-04-20T19:24:51.89" personId="{91BB22BF-51DC-CB47-8BD9-73DBEFB7527E}" id="{12E25573-F285-4042-9CE1-F9F3B9336764}">
    <text>La cantidad de plantas o el precio de estas es incorrecto porque no cuadra con el monto total contratado.</text>
  </threadedComment>
  <threadedComment ref="H374" dT="2020-04-20T19:24:51.89" personId="{91BB22BF-51DC-CB47-8BD9-73DBEFB7527E}" id="{3EDB25E1-DB2D-AE4B-BCFD-325B305DA156}">
    <text>La cantidad de plantas o el precio de estas es incorrecto porque no cuadra con el monto total contratado.</text>
  </threadedComment>
  <threadedComment ref="G375" dT="2020-04-20T19:24:51.89" personId="{91BB22BF-51DC-CB47-8BD9-73DBEFB7527E}" id="{621441AF-A4C4-A24C-92C3-5591354146D0}">
    <text>La cantidad de plantas o el precio de estas es incorrecto porque no cuadra con el monto total contratado.</text>
  </threadedComment>
  <threadedComment ref="H375" dT="2020-04-20T19:24:51.89" personId="{91BB22BF-51DC-CB47-8BD9-73DBEFB7527E}" id="{A5FD5C65-E383-B944-A91A-735B837457C8}">
    <text>La cantidad de plantas o el precio de estas es incorrecto porque no cuadra con el monto total contratado.</text>
  </threadedComment>
  <threadedComment ref="G376" dT="2020-04-20T19:24:51.89" personId="{91BB22BF-51DC-CB47-8BD9-73DBEFB7527E}" id="{ACD3E709-B504-524E-AA51-BCB012CF13CA}">
    <text>La cantidad de plantas o el precio de estas es incorrecto porque no cuadra con el monto total contratado.</text>
  </threadedComment>
  <threadedComment ref="H376" dT="2020-04-20T19:24:51.89" personId="{91BB22BF-51DC-CB47-8BD9-73DBEFB7527E}" id="{901CC991-28CE-8B4D-9F0C-F338524E1B57}">
    <text>La cantidad de plantas o el precio de estas es incorrecto porque no cuadra con el monto total contratado.</text>
  </threadedComment>
  <threadedComment ref="G377" dT="2020-04-20T19:24:51.89" personId="{91BB22BF-51DC-CB47-8BD9-73DBEFB7527E}" id="{3BCD113B-558A-2145-9892-13183DDD2B4F}">
    <text>La cantidad de plantas o el precio de estas es incorrecto porque no cuadra con el monto total contratado.</text>
  </threadedComment>
  <threadedComment ref="H377" dT="2020-04-20T19:24:51.89" personId="{91BB22BF-51DC-CB47-8BD9-73DBEFB7527E}" id="{37BF17EF-47D4-CE4D-8918-E20554C7D60B}">
    <text>La cantidad de plantas o el precio de estas es incorrecto porque no cuadra con el monto total contratado.</text>
  </threadedComment>
  <threadedComment ref="G378" dT="2020-04-20T19:24:51.89" personId="{91BB22BF-51DC-CB47-8BD9-73DBEFB7527E}" id="{295C4EA8-A170-EA48-A205-CB130A417C6C}">
    <text>La cantidad de plantas o el precio de estas es incorrecto porque no cuadra con el monto total contratado.</text>
  </threadedComment>
  <threadedComment ref="H378" dT="2020-04-20T19:24:51.89" personId="{91BB22BF-51DC-CB47-8BD9-73DBEFB7527E}" id="{1EC9F0AD-312A-9E4F-9C70-57A6E0AA8132}">
    <text>La cantidad de plantas o el precio de estas es incorrecto porque no cuadra con el monto total contratado.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D16"/>
  <sheetViews>
    <sheetView showGridLines="0" zoomScale="180" zoomScaleNormal="180" workbookViewId="0">
      <selection activeCell="D8" sqref="D8"/>
    </sheetView>
  </sheetViews>
  <sheetFormatPr baseColWidth="10" defaultColWidth="11.42578125" defaultRowHeight="15" x14ac:dyDescent="0.25"/>
  <cols>
    <col min="2" max="2" width="21.7109375" bestFit="1" customWidth="1"/>
    <col min="3" max="3" width="11" customWidth="1"/>
    <col min="4" max="4" width="15.28515625" customWidth="1"/>
    <col min="5" max="5" width="20.42578125" bestFit="1" customWidth="1"/>
  </cols>
  <sheetData>
    <row r="4" spans="2:4" x14ac:dyDescent="0.25">
      <c r="B4" s="26" t="s">
        <v>29</v>
      </c>
      <c r="C4" s="26" t="s">
        <v>1</v>
      </c>
      <c r="D4" t="s">
        <v>374</v>
      </c>
    </row>
    <row r="5" spans="2:4" x14ac:dyDescent="0.25">
      <c r="B5" t="s">
        <v>44</v>
      </c>
      <c r="C5" t="s">
        <v>24</v>
      </c>
      <c r="D5" s="27">
        <v>2309400</v>
      </c>
    </row>
    <row r="6" spans="2:4" x14ac:dyDescent="0.25">
      <c r="B6" t="s">
        <v>399</v>
      </c>
      <c r="D6" s="27">
        <v>2309400</v>
      </c>
    </row>
    <row r="7" spans="2:4" x14ac:dyDescent="0.25">
      <c r="B7" t="s">
        <v>43</v>
      </c>
      <c r="C7" t="s">
        <v>24</v>
      </c>
      <c r="D7" s="27">
        <v>2071704.29</v>
      </c>
    </row>
    <row r="8" spans="2:4" x14ac:dyDescent="0.25">
      <c r="B8" t="s">
        <v>419</v>
      </c>
      <c r="D8" s="27">
        <v>2071704.29</v>
      </c>
    </row>
    <row r="9" spans="2:4" x14ac:dyDescent="0.25">
      <c r="B9" t="s">
        <v>375</v>
      </c>
      <c r="C9" t="s">
        <v>26</v>
      </c>
      <c r="D9" s="27">
        <v>597128.72</v>
      </c>
    </row>
    <row r="10" spans="2:4" x14ac:dyDescent="0.25">
      <c r="B10" t="s">
        <v>400</v>
      </c>
      <c r="D10" s="27">
        <v>597128.72</v>
      </c>
    </row>
    <row r="11" spans="2:4" x14ac:dyDescent="0.25">
      <c r="B11" t="s">
        <v>378</v>
      </c>
      <c r="C11" t="s">
        <v>24</v>
      </c>
      <c r="D11" s="27">
        <v>29550555.100000001</v>
      </c>
    </row>
    <row r="12" spans="2:4" x14ac:dyDescent="0.25">
      <c r="B12" t="s">
        <v>420</v>
      </c>
      <c r="D12" s="27">
        <v>29550555.100000001</v>
      </c>
    </row>
    <row r="13" spans="2:4" x14ac:dyDescent="0.25">
      <c r="B13" s="79" t="s">
        <v>373</v>
      </c>
      <c r="C13" s="79"/>
      <c r="D13" s="27">
        <v>34528788.109999999</v>
      </c>
    </row>
    <row r="16" spans="2:4" x14ac:dyDescent="0.25">
      <c r="D16" s="95" t="s">
        <v>418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33ED2-0C1E-4638-8633-A9161D5E8109}">
  <dimension ref="A1:M626"/>
  <sheetViews>
    <sheetView showGridLines="0" view="pageBreakPreview" topLeftCell="A27" zoomScale="60" zoomScaleNormal="95" workbookViewId="0">
      <selection activeCell="F30" sqref="F30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149"/>
      <c r="C14" s="149"/>
      <c r="D14" s="149"/>
      <c r="E14" s="149"/>
      <c r="F14" s="149"/>
      <c r="G14" s="149"/>
      <c r="H14" s="149"/>
      <c r="I14" s="149"/>
      <c r="J14" s="149"/>
    </row>
    <row r="15" spans="2:10" s="22" customFormat="1" ht="12.75" x14ac:dyDescent="0.25">
      <c r="B15" s="93" t="s">
        <v>6</v>
      </c>
      <c r="C15" s="94">
        <v>2022</v>
      </c>
      <c r="D15" s="150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50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150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150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150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792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+F79-D25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39</v>
      </c>
      <c r="C28" s="134" t="s">
        <v>378</v>
      </c>
      <c r="D28" s="135" t="s">
        <v>583</v>
      </c>
      <c r="E28" s="134" t="s">
        <v>584</v>
      </c>
      <c r="F28" s="153">
        <v>2055754.62</v>
      </c>
      <c r="G28" s="137">
        <v>44550</v>
      </c>
      <c r="H28" s="138" t="str">
        <f t="shared" ref="H28:H79" ca="1" si="0">IF($G28="","",IF((TODAY()-$G28)=1,(TODAY()-$G28)&amp;" día",IF((TODAY()-$G28)=-1,(TODAY()-$G28)&amp;" día",(TODAY()-$G28)&amp;" días")))</f>
        <v>240 días</v>
      </c>
      <c r="I28" s="139" t="s">
        <v>24</v>
      </c>
      <c r="J28" s="134" t="s">
        <v>752</v>
      </c>
    </row>
    <row r="29" spans="2:10" ht="30" customHeight="1" x14ac:dyDescent="0.25">
      <c r="B29" s="133" t="s">
        <v>693</v>
      </c>
      <c r="C29" s="134" t="s">
        <v>43</v>
      </c>
      <c r="D29" s="135" t="s">
        <v>641</v>
      </c>
      <c r="E29" s="134" t="s">
        <v>647</v>
      </c>
      <c r="F29" s="153">
        <v>11403489.560000001</v>
      </c>
      <c r="G29" s="137">
        <v>44669</v>
      </c>
      <c r="H29" s="138" t="str">
        <f t="shared" ca="1" si="0"/>
        <v>121 días</v>
      </c>
      <c r="I29" s="139" t="s">
        <v>24</v>
      </c>
      <c r="J29" s="134" t="s">
        <v>675</v>
      </c>
    </row>
    <row r="30" spans="2:10" ht="30" customHeight="1" x14ac:dyDescent="0.25">
      <c r="B30" s="133" t="s">
        <v>694</v>
      </c>
      <c r="C30" s="134" t="s">
        <v>43</v>
      </c>
      <c r="D30" s="135" t="s">
        <v>762</v>
      </c>
      <c r="E30" s="134" t="s">
        <v>766</v>
      </c>
      <c r="F30" s="140">
        <v>180640.42</v>
      </c>
      <c r="G30" s="137">
        <v>44693</v>
      </c>
      <c r="H30" s="138" t="str">
        <f t="shared" ca="1" si="0"/>
        <v>97 días</v>
      </c>
      <c r="I30" s="139" t="s">
        <v>24</v>
      </c>
      <c r="J30" s="134" t="s">
        <v>675</v>
      </c>
    </row>
    <row r="31" spans="2:10" ht="30" customHeight="1" x14ac:dyDescent="0.25">
      <c r="B31" s="133" t="s">
        <v>721</v>
      </c>
      <c r="C31" s="134" t="s">
        <v>44</v>
      </c>
      <c r="D31" s="135" t="s">
        <v>619</v>
      </c>
      <c r="E31" s="134" t="s">
        <v>620</v>
      </c>
      <c r="F31" s="140">
        <v>143248</v>
      </c>
      <c r="G31" s="137">
        <v>44713</v>
      </c>
      <c r="H31" s="138" t="str">
        <f t="shared" ca="1" si="0"/>
        <v>77 días</v>
      </c>
      <c r="I31" s="139" t="s">
        <v>24</v>
      </c>
      <c r="J31" s="134" t="s">
        <v>718</v>
      </c>
    </row>
    <row r="32" spans="2:10" ht="30" customHeight="1" x14ac:dyDescent="0.25">
      <c r="B32" s="133" t="s">
        <v>389</v>
      </c>
      <c r="C32" s="134" t="s">
        <v>44</v>
      </c>
      <c r="D32" s="135" t="s">
        <v>619</v>
      </c>
      <c r="E32" s="134" t="s">
        <v>620</v>
      </c>
      <c r="F32" s="140">
        <v>84000</v>
      </c>
      <c r="G32" s="137">
        <v>44713</v>
      </c>
      <c r="H32" s="138" t="str">
        <f t="shared" ca="1" si="0"/>
        <v>77 días</v>
      </c>
      <c r="I32" s="139" t="s">
        <v>24</v>
      </c>
      <c r="J32" s="134" t="s">
        <v>718</v>
      </c>
    </row>
    <row r="33" spans="2:10" ht="30" customHeight="1" x14ac:dyDescent="0.25">
      <c r="B33" s="133" t="s">
        <v>496</v>
      </c>
      <c r="C33" s="134" t="s">
        <v>44</v>
      </c>
      <c r="D33" s="135" t="s">
        <v>619</v>
      </c>
      <c r="E33" s="134" t="s">
        <v>620</v>
      </c>
      <c r="F33" s="140">
        <v>183512</v>
      </c>
      <c r="G33" s="137">
        <v>44727</v>
      </c>
      <c r="H33" s="138" t="str">
        <f t="shared" ca="1" si="0"/>
        <v>63 días</v>
      </c>
      <c r="I33" s="139" t="s">
        <v>24</v>
      </c>
      <c r="J33" s="134" t="s">
        <v>718</v>
      </c>
    </row>
    <row r="34" spans="2:10" ht="30" customHeight="1" x14ac:dyDescent="0.25">
      <c r="B34" s="133" t="s">
        <v>732</v>
      </c>
      <c r="C34" s="134" t="s">
        <v>43</v>
      </c>
      <c r="D34" s="135" t="s">
        <v>641</v>
      </c>
      <c r="E34" s="134" t="s">
        <v>702</v>
      </c>
      <c r="F34" s="140">
        <v>3000000</v>
      </c>
      <c r="G34" s="137">
        <v>44733</v>
      </c>
      <c r="H34" s="138" t="str">
        <f t="shared" ca="1" si="0"/>
        <v>57 días</v>
      </c>
      <c r="I34" s="139" t="s">
        <v>24</v>
      </c>
      <c r="J34" s="134" t="s">
        <v>675</v>
      </c>
    </row>
    <row r="35" spans="2:10" ht="30" customHeight="1" x14ac:dyDescent="0.25">
      <c r="B35" s="133" t="s">
        <v>733</v>
      </c>
      <c r="C35" s="134" t="s">
        <v>43</v>
      </c>
      <c r="D35" s="135" t="s">
        <v>712</v>
      </c>
      <c r="E35" s="134" t="s">
        <v>713</v>
      </c>
      <c r="F35" s="140">
        <v>36282.050000000003</v>
      </c>
      <c r="G35" s="137">
        <v>44734</v>
      </c>
      <c r="H35" s="138" t="str">
        <f t="shared" ca="1" si="0"/>
        <v>56 días</v>
      </c>
      <c r="I35" s="139" t="s">
        <v>24</v>
      </c>
      <c r="J35" s="134" t="s">
        <v>739</v>
      </c>
    </row>
    <row r="36" spans="2:10" ht="30" customHeight="1" x14ac:dyDescent="0.25">
      <c r="B36" s="133" t="s">
        <v>425</v>
      </c>
      <c r="C36" s="134" t="s">
        <v>43</v>
      </c>
      <c r="D36" s="135" t="s">
        <v>712</v>
      </c>
      <c r="E36" s="134" t="s">
        <v>713</v>
      </c>
      <c r="F36" s="140">
        <v>20783.330000000002</v>
      </c>
      <c r="G36" s="137">
        <v>44734</v>
      </c>
      <c r="H36" s="138" t="str">
        <f t="shared" ca="1" si="0"/>
        <v>56 días</v>
      </c>
      <c r="I36" s="139" t="s">
        <v>24</v>
      </c>
      <c r="J36" s="134" t="s">
        <v>739</v>
      </c>
    </row>
    <row r="37" spans="2:10" ht="30" customHeight="1" x14ac:dyDescent="0.25">
      <c r="B37" s="133" t="s">
        <v>740</v>
      </c>
      <c r="C37" s="134" t="s">
        <v>43</v>
      </c>
      <c r="D37" s="135" t="s">
        <v>701</v>
      </c>
      <c r="E37" s="134" t="s">
        <v>647</v>
      </c>
      <c r="F37" s="140">
        <v>4893120</v>
      </c>
      <c r="G37" s="137">
        <v>44742</v>
      </c>
      <c r="H37" s="138" t="str">
        <f t="shared" ca="1" si="0"/>
        <v>48 días</v>
      </c>
      <c r="I37" s="139" t="s">
        <v>24</v>
      </c>
      <c r="J37" s="134" t="s">
        <v>744</v>
      </c>
    </row>
    <row r="38" spans="2:10" ht="30" customHeight="1" x14ac:dyDescent="0.25">
      <c r="B38" s="133" t="s">
        <v>741</v>
      </c>
      <c r="C38" s="134" t="s">
        <v>43</v>
      </c>
      <c r="D38" s="135" t="s">
        <v>742</v>
      </c>
      <c r="E38" s="134" t="s">
        <v>743</v>
      </c>
      <c r="F38" s="140">
        <v>469994</v>
      </c>
      <c r="G38" s="137">
        <v>44742</v>
      </c>
      <c r="H38" s="138" t="str">
        <f t="shared" ca="1" si="0"/>
        <v>48 días</v>
      </c>
      <c r="I38" s="139" t="s">
        <v>24</v>
      </c>
      <c r="J38" s="134" t="s">
        <v>744</v>
      </c>
    </row>
    <row r="39" spans="2:10" ht="30" customHeight="1" x14ac:dyDescent="0.25">
      <c r="B39" s="133" t="s">
        <v>386</v>
      </c>
      <c r="C39" s="134" t="s">
        <v>43</v>
      </c>
      <c r="D39" s="135" t="s">
        <v>745</v>
      </c>
      <c r="E39" s="134" t="s">
        <v>746</v>
      </c>
      <c r="F39" s="140">
        <v>347265.37</v>
      </c>
      <c r="G39" s="137">
        <v>44742</v>
      </c>
      <c r="H39" s="138" t="str">
        <f t="shared" ca="1" si="0"/>
        <v>48 días</v>
      </c>
      <c r="I39" s="139" t="s">
        <v>24</v>
      </c>
      <c r="J39" s="134" t="s">
        <v>744</v>
      </c>
    </row>
    <row r="40" spans="2:10" ht="30" customHeight="1" x14ac:dyDescent="0.25">
      <c r="B40" s="133" t="s">
        <v>747</v>
      </c>
      <c r="C40" s="134" t="s">
        <v>43</v>
      </c>
      <c r="D40" s="135" t="s">
        <v>745</v>
      </c>
      <c r="E40" s="134" t="s">
        <v>746</v>
      </c>
      <c r="F40" s="140">
        <v>62830.19</v>
      </c>
      <c r="G40" s="137">
        <v>44742</v>
      </c>
      <c r="H40" s="138" t="str">
        <f t="shared" ca="1" si="0"/>
        <v>48 días</v>
      </c>
      <c r="I40" s="139" t="s">
        <v>24</v>
      </c>
      <c r="J40" s="134" t="s">
        <v>744</v>
      </c>
    </row>
    <row r="41" spans="2:10" ht="30" customHeight="1" x14ac:dyDescent="0.25">
      <c r="B41" s="133" t="s">
        <v>499</v>
      </c>
      <c r="C41" s="134" t="s">
        <v>43</v>
      </c>
      <c r="D41" s="135" t="s">
        <v>748</v>
      </c>
      <c r="E41" s="134" t="s">
        <v>749</v>
      </c>
      <c r="F41" s="140">
        <v>228153</v>
      </c>
      <c r="G41" s="137">
        <v>44741</v>
      </c>
      <c r="H41" s="138" t="str">
        <f t="shared" ca="1" si="0"/>
        <v>49 días</v>
      </c>
      <c r="I41" s="139" t="s">
        <v>24</v>
      </c>
      <c r="J41" s="134" t="s">
        <v>744</v>
      </c>
    </row>
    <row r="42" spans="2:10" ht="30" customHeight="1" x14ac:dyDescent="0.25">
      <c r="B42" s="133" t="s">
        <v>386</v>
      </c>
      <c r="C42" s="134" t="s">
        <v>44</v>
      </c>
      <c r="D42" s="135" t="s">
        <v>619</v>
      </c>
      <c r="E42" s="134" t="s">
        <v>751</v>
      </c>
      <c r="F42" s="140">
        <v>217360</v>
      </c>
      <c r="G42" s="137">
        <v>44746</v>
      </c>
      <c r="H42" s="138" t="str">
        <f t="shared" ca="1" si="0"/>
        <v>44 días</v>
      </c>
      <c r="I42" s="139" t="s">
        <v>24</v>
      </c>
      <c r="J42" s="134" t="s">
        <v>744</v>
      </c>
    </row>
    <row r="43" spans="2:10" ht="30" customHeight="1" x14ac:dyDescent="0.25">
      <c r="B43" s="133" t="s">
        <v>35</v>
      </c>
      <c r="C43" s="134" t="s">
        <v>44</v>
      </c>
      <c r="D43" s="135" t="s">
        <v>750</v>
      </c>
      <c r="E43" s="134" t="s">
        <v>751</v>
      </c>
      <c r="F43" s="140">
        <v>760000</v>
      </c>
      <c r="G43" s="137">
        <v>44746</v>
      </c>
      <c r="H43" s="138" t="str">
        <f t="shared" ca="1" si="0"/>
        <v>44 días</v>
      </c>
      <c r="I43" s="139" t="s">
        <v>24</v>
      </c>
      <c r="J43" s="134" t="s">
        <v>744</v>
      </c>
    </row>
    <row r="44" spans="2:10" ht="30" customHeight="1" x14ac:dyDescent="0.25">
      <c r="B44" s="133" t="s">
        <v>387</v>
      </c>
      <c r="C44" s="134" t="s">
        <v>44</v>
      </c>
      <c r="D44" s="135" t="s">
        <v>619</v>
      </c>
      <c r="E44" s="134" t="s">
        <v>751</v>
      </c>
      <c r="F44" s="140">
        <v>646800</v>
      </c>
      <c r="G44" s="137">
        <v>44746</v>
      </c>
      <c r="H44" s="138" t="str">
        <f t="shared" ca="1" si="0"/>
        <v>44 días</v>
      </c>
      <c r="I44" s="139" t="s">
        <v>24</v>
      </c>
      <c r="J44" s="134" t="s">
        <v>753</v>
      </c>
    </row>
    <row r="45" spans="2:10" ht="30" customHeight="1" x14ac:dyDescent="0.25">
      <c r="B45" s="133" t="s">
        <v>755</v>
      </c>
      <c r="C45" s="134" t="s">
        <v>44</v>
      </c>
      <c r="D45" s="135" t="s">
        <v>756</v>
      </c>
      <c r="E45" s="134" t="s">
        <v>751</v>
      </c>
      <c r="F45" s="140">
        <v>480000</v>
      </c>
      <c r="G45" s="137">
        <v>44746</v>
      </c>
      <c r="H45" s="138" t="str">
        <f t="shared" ca="1" si="0"/>
        <v>44 días</v>
      </c>
      <c r="I45" s="139" t="s">
        <v>24</v>
      </c>
      <c r="J45" s="134" t="s">
        <v>753</v>
      </c>
    </row>
    <row r="46" spans="2:10" ht="30" customHeight="1" x14ac:dyDescent="0.25">
      <c r="B46" s="133" t="s">
        <v>508</v>
      </c>
      <c r="C46" s="134" t="s">
        <v>44</v>
      </c>
      <c r="D46" s="135" t="s">
        <v>756</v>
      </c>
      <c r="E46" s="134" t="s">
        <v>751</v>
      </c>
      <c r="F46" s="140">
        <v>357200</v>
      </c>
      <c r="G46" s="137">
        <v>44746</v>
      </c>
      <c r="H46" s="138" t="str">
        <f t="shared" ca="1" si="0"/>
        <v>44 días</v>
      </c>
      <c r="I46" s="139" t="s">
        <v>24</v>
      </c>
      <c r="J46" s="134" t="s">
        <v>753</v>
      </c>
    </row>
    <row r="47" spans="2:10" ht="30" customHeight="1" x14ac:dyDescent="0.25">
      <c r="B47" s="133" t="s">
        <v>754</v>
      </c>
      <c r="C47" s="134" t="s">
        <v>44</v>
      </c>
      <c r="D47" s="135" t="s">
        <v>756</v>
      </c>
      <c r="E47" s="134" t="s">
        <v>751</v>
      </c>
      <c r="F47" s="140">
        <v>22480</v>
      </c>
      <c r="G47" s="137">
        <v>44746</v>
      </c>
      <c r="H47" s="138" t="str">
        <f t="shared" ca="1" si="0"/>
        <v>44 días</v>
      </c>
      <c r="I47" s="139" t="s">
        <v>24</v>
      </c>
      <c r="J47" s="134" t="s">
        <v>753</v>
      </c>
    </row>
    <row r="48" spans="2:10" ht="30" customHeight="1" x14ac:dyDescent="0.25">
      <c r="B48" s="133" t="s">
        <v>767</v>
      </c>
      <c r="C48" s="134" t="s">
        <v>44</v>
      </c>
      <c r="D48" s="135" t="s">
        <v>756</v>
      </c>
      <c r="E48" s="134" t="s">
        <v>751</v>
      </c>
      <c r="F48" s="140">
        <v>1920000</v>
      </c>
      <c r="G48" s="137">
        <v>44746</v>
      </c>
      <c r="H48" s="138" t="str">
        <f t="shared" ca="1" si="0"/>
        <v>44 días</v>
      </c>
      <c r="I48" s="139" t="s">
        <v>24</v>
      </c>
      <c r="J48" s="134" t="s">
        <v>753</v>
      </c>
    </row>
    <row r="49" spans="2:10" ht="30" customHeight="1" x14ac:dyDescent="0.25">
      <c r="B49" s="133" t="s">
        <v>760</v>
      </c>
      <c r="C49" s="134" t="s">
        <v>43</v>
      </c>
      <c r="D49" s="135" t="s">
        <v>742</v>
      </c>
      <c r="E49" s="134" t="s">
        <v>743</v>
      </c>
      <c r="F49" s="140">
        <v>118188.8</v>
      </c>
      <c r="G49" s="137">
        <v>44748</v>
      </c>
      <c r="H49" s="138" t="str">
        <f t="shared" ca="1" si="0"/>
        <v>42 días</v>
      </c>
      <c r="I49" s="139" t="s">
        <v>24</v>
      </c>
      <c r="J49" s="134" t="s">
        <v>744</v>
      </c>
    </row>
    <row r="50" spans="2:10" ht="30" customHeight="1" x14ac:dyDescent="0.25">
      <c r="B50" s="133" t="s">
        <v>761</v>
      </c>
      <c r="C50" s="134" t="s">
        <v>43</v>
      </c>
      <c r="D50" s="135" t="s">
        <v>742</v>
      </c>
      <c r="E50" s="134" t="s">
        <v>743</v>
      </c>
      <c r="F50" s="140">
        <v>92748</v>
      </c>
      <c r="G50" s="137">
        <v>44748</v>
      </c>
      <c r="H50" s="138" t="str">
        <f t="shared" ca="1" si="0"/>
        <v>42 días</v>
      </c>
      <c r="I50" s="139" t="s">
        <v>24</v>
      </c>
      <c r="J50" s="134" t="s">
        <v>744</v>
      </c>
    </row>
    <row r="51" spans="2:10" ht="30" customHeight="1" x14ac:dyDescent="0.25">
      <c r="B51" s="133" t="s">
        <v>757</v>
      </c>
      <c r="C51" s="134" t="s">
        <v>44</v>
      </c>
      <c r="D51" s="135" t="s">
        <v>759</v>
      </c>
      <c r="E51" s="134" t="s">
        <v>751</v>
      </c>
      <c r="F51" s="140">
        <v>219120</v>
      </c>
      <c r="G51" s="137">
        <v>44750</v>
      </c>
      <c r="H51" s="138" t="str">
        <f t="shared" ca="1" si="0"/>
        <v>40 días</v>
      </c>
      <c r="I51" s="139" t="s">
        <v>24</v>
      </c>
      <c r="J51" s="134" t="s">
        <v>744</v>
      </c>
    </row>
    <row r="52" spans="2:10" ht="30" customHeight="1" x14ac:dyDescent="0.25">
      <c r="B52" s="133" t="s">
        <v>758</v>
      </c>
      <c r="C52" s="134" t="s">
        <v>44</v>
      </c>
      <c r="D52" s="135" t="s">
        <v>759</v>
      </c>
      <c r="E52" s="134" t="s">
        <v>751</v>
      </c>
      <c r="F52" s="140">
        <v>940000</v>
      </c>
      <c r="G52" s="137">
        <v>44750</v>
      </c>
      <c r="H52" s="138" t="str">
        <f t="shared" ca="1" si="0"/>
        <v>40 días</v>
      </c>
      <c r="I52" s="139" t="s">
        <v>24</v>
      </c>
      <c r="J52" s="134" t="s">
        <v>744</v>
      </c>
    </row>
    <row r="53" spans="2:10" ht="30" customHeight="1" x14ac:dyDescent="0.25">
      <c r="B53" s="133" t="s">
        <v>499</v>
      </c>
      <c r="C53" s="134" t="s">
        <v>43</v>
      </c>
      <c r="D53" s="135" t="s">
        <v>748</v>
      </c>
      <c r="E53" s="134" t="s">
        <v>647</v>
      </c>
      <c r="F53" s="140">
        <v>2400000</v>
      </c>
      <c r="G53" s="137">
        <v>44753</v>
      </c>
      <c r="H53" s="138" t="str">
        <f t="shared" ca="1" si="0"/>
        <v>37 días</v>
      </c>
      <c r="I53" s="139" t="s">
        <v>24</v>
      </c>
      <c r="J53" s="134" t="s">
        <v>744</v>
      </c>
    </row>
    <row r="54" spans="2:10" ht="30" customHeight="1" x14ac:dyDescent="0.25">
      <c r="B54" s="133" t="s">
        <v>763</v>
      </c>
      <c r="C54" s="134" t="s">
        <v>43</v>
      </c>
      <c r="D54" s="135" t="s">
        <v>611</v>
      </c>
      <c r="E54" s="134" t="s">
        <v>765</v>
      </c>
      <c r="F54" s="140">
        <v>51280</v>
      </c>
      <c r="G54" s="137">
        <v>44754</v>
      </c>
      <c r="H54" s="138" t="str">
        <f t="shared" ca="1" si="0"/>
        <v>36 días</v>
      </c>
      <c r="I54" s="139" t="s">
        <v>24</v>
      </c>
      <c r="J54" s="134" t="s">
        <v>725</v>
      </c>
    </row>
    <row r="55" spans="2:10" ht="30" customHeight="1" x14ac:dyDescent="0.25">
      <c r="B55" s="133" t="s">
        <v>764</v>
      </c>
      <c r="C55" s="134" t="s">
        <v>43</v>
      </c>
      <c r="D55" s="135" t="s">
        <v>611</v>
      </c>
      <c r="E55" s="134" t="s">
        <v>612</v>
      </c>
      <c r="F55" s="140">
        <v>12720</v>
      </c>
      <c r="G55" s="137">
        <v>44754</v>
      </c>
      <c r="H55" s="138" t="str">
        <f t="shared" ca="1" si="0"/>
        <v>36 días</v>
      </c>
      <c r="I55" s="139" t="s">
        <v>24</v>
      </c>
      <c r="J55" s="134" t="s">
        <v>725</v>
      </c>
    </row>
    <row r="56" spans="2:10" ht="30" customHeight="1" x14ac:dyDescent="0.25">
      <c r="B56" s="133" t="s">
        <v>768</v>
      </c>
      <c r="C56" s="134" t="s">
        <v>43</v>
      </c>
      <c r="D56" s="135" t="s">
        <v>770</v>
      </c>
      <c r="E56" s="135" t="s">
        <v>769</v>
      </c>
      <c r="F56" s="140">
        <v>25075</v>
      </c>
      <c r="G56" s="137">
        <v>44760</v>
      </c>
      <c r="H56" s="138" t="str">
        <f t="shared" ca="1" si="0"/>
        <v>30 días</v>
      </c>
      <c r="I56" s="139" t="s">
        <v>24</v>
      </c>
      <c r="J56" s="134" t="s">
        <v>675</v>
      </c>
    </row>
    <row r="57" spans="2:10" ht="30" customHeight="1" x14ac:dyDescent="0.25">
      <c r="B57" s="133" t="s">
        <v>771</v>
      </c>
      <c r="C57" s="134" t="s">
        <v>43</v>
      </c>
      <c r="D57" s="135" t="s">
        <v>772</v>
      </c>
      <c r="E57" s="134" t="s">
        <v>773</v>
      </c>
      <c r="F57" s="140">
        <v>2006</v>
      </c>
      <c r="G57" s="137">
        <v>44760</v>
      </c>
      <c r="H57" s="138" t="str">
        <f t="shared" ca="1" si="0"/>
        <v>30 días</v>
      </c>
      <c r="I57" s="139" t="s">
        <v>24</v>
      </c>
      <c r="J57" s="134" t="s">
        <v>725</v>
      </c>
    </row>
    <row r="58" spans="2:10" ht="30" customHeight="1" x14ac:dyDescent="0.25">
      <c r="B58" s="133" t="s">
        <v>767</v>
      </c>
      <c r="C58" s="134" t="s">
        <v>44</v>
      </c>
      <c r="D58" s="135" t="s">
        <v>756</v>
      </c>
      <c r="E58" s="134" t="s">
        <v>751</v>
      </c>
      <c r="F58" s="140">
        <v>288000</v>
      </c>
      <c r="G58" s="137">
        <v>44763</v>
      </c>
      <c r="H58" s="138" t="str">
        <f t="shared" ca="1" si="0"/>
        <v>27 días</v>
      </c>
      <c r="I58" s="139" t="s">
        <v>24</v>
      </c>
      <c r="J58" s="134" t="s">
        <v>675</v>
      </c>
    </row>
    <row r="59" spans="2:10" ht="30" customHeight="1" x14ac:dyDescent="0.25">
      <c r="B59" s="133" t="s">
        <v>774</v>
      </c>
      <c r="C59" s="134" t="s">
        <v>44</v>
      </c>
      <c r="D59" s="135" t="s">
        <v>776</v>
      </c>
      <c r="E59" s="134" t="s">
        <v>751</v>
      </c>
      <c r="F59" s="140">
        <v>2508000</v>
      </c>
      <c r="G59" s="137">
        <v>44763</v>
      </c>
      <c r="H59" s="138" t="str">
        <f t="shared" ca="1" si="0"/>
        <v>27 días</v>
      </c>
      <c r="I59" s="139" t="s">
        <v>24</v>
      </c>
      <c r="J59" s="134" t="s">
        <v>675</v>
      </c>
    </row>
    <row r="60" spans="2:10" ht="30" customHeight="1" x14ac:dyDescent="0.25">
      <c r="B60" s="133" t="s">
        <v>775</v>
      </c>
      <c r="C60" s="134" t="s">
        <v>44</v>
      </c>
      <c r="D60" s="135" t="s">
        <v>776</v>
      </c>
      <c r="E60" s="134" t="s">
        <v>751</v>
      </c>
      <c r="F60" s="140">
        <v>547200</v>
      </c>
      <c r="G60" s="137">
        <v>44763</v>
      </c>
      <c r="H60" s="138" t="str">
        <f t="shared" ca="1" si="0"/>
        <v>27 días</v>
      </c>
      <c r="I60" s="139" t="s">
        <v>24</v>
      </c>
      <c r="J60" s="134" t="s">
        <v>675</v>
      </c>
    </row>
    <row r="61" spans="2:10" ht="30" customHeight="1" x14ac:dyDescent="0.25">
      <c r="B61" s="133" t="s">
        <v>388</v>
      </c>
      <c r="C61" s="134" t="s">
        <v>44</v>
      </c>
      <c r="D61" s="135" t="s">
        <v>619</v>
      </c>
      <c r="E61" s="134" t="s">
        <v>751</v>
      </c>
      <c r="F61" s="140">
        <v>89239.2</v>
      </c>
      <c r="G61" s="137">
        <v>44763</v>
      </c>
      <c r="H61" s="138" t="str">
        <f t="shared" ca="1" si="0"/>
        <v>27 días</v>
      </c>
      <c r="I61" s="139" t="s">
        <v>24</v>
      </c>
      <c r="J61" s="134" t="s">
        <v>675</v>
      </c>
    </row>
    <row r="62" spans="2:10" ht="30" customHeight="1" x14ac:dyDescent="0.25">
      <c r="B62" s="133" t="s">
        <v>777</v>
      </c>
      <c r="C62" s="134" t="s">
        <v>44</v>
      </c>
      <c r="D62" s="135" t="s">
        <v>619</v>
      </c>
      <c r="E62" s="134" t="s">
        <v>751</v>
      </c>
      <c r="F62" s="140">
        <v>114000</v>
      </c>
      <c r="G62" s="137">
        <v>44763</v>
      </c>
      <c r="H62" s="138" t="str">
        <f t="shared" ca="1" si="0"/>
        <v>27 días</v>
      </c>
      <c r="I62" s="139" t="s">
        <v>24</v>
      </c>
      <c r="J62" s="134" t="s">
        <v>675</v>
      </c>
    </row>
    <row r="63" spans="2:10" ht="30" customHeight="1" x14ac:dyDescent="0.25">
      <c r="B63" s="133" t="s">
        <v>778</v>
      </c>
      <c r="C63" s="134" t="s">
        <v>43</v>
      </c>
      <c r="D63" s="135" t="s">
        <v>779</v>
      </c>
      <c r="E63" s="134" t="s">
        <v>780</v>
      </c>
      <c r="F63" s="140">
        <v>945031.32</v>
      </c>
      <c r="G63" s="137">
        <v>44764</v>
      </c>
      <c r="H63" s="138" t="str">
        <f t="shared" ca="1" si="0"/>
        <v>26 días</v>
      </c>
      <c r="I63" s="139" t="s">
        <v>24</v>
      </c>
      <c r="J63" s="134" t="s">
        <v>675</v>
      </c>
    </row>
    <row r="64" spans="2:10" ht="30" customHeight="1" x14ac:dyDescent="0.25">
      <c r="B64" s="133" t="s">
        <v>415</v>
      </c>
      <c r="C64" s="134" t="s">
        <v>44</v>
      </c>
      <c r="D64" s="135" t="s">
        <v>619</v>
      </c>
      <c r="E64" s="134" t="s">
        <v>751</v>
      </c>
      <c r="F64" s="140">
        <v>1313760</v>
      </c>
      <c r="G64" s="137">
        <v>44769</v>
      </c>
      <c r="H64" s="138" t="str">
        <f t="shared" ca="1" si="0"/>
        <v>21 días</v>
      </c>
      <c r="I64" s="139" t="s">
        <v>24</v>
      </c>
      <c r="J64" s="134" t="s">
        <v>675</v>
      </c>
    </row>
    <row r="65" spans="2:10" ht="30" customHeight="1" x14ac:dyDescent="0.25">
      <c r="B65" s="133" t="s">
        <v>747</v>
      </c>
      <c r="C65" s="134" t="s">
        <v>44</v>
      </c>
      <c r="D65" s="135" t="s">
        <v>619</v>
      </c>
      <c r="E65" s="134" t="s">
        <v>751</v>
      </c>
      <c r="F65" s="140">
        <v>266749</v>
      </c>
      <c r="G65" s="137">
        <v>44769</v>
      </c>
      <c r="H65" s="138" t="str">
        <f t="shared" ca="1" si="0"/>
        <v>21 días</v>
      </c>
      <c r="I65" s="139" t="s">
        <v>24</v>
      </c>
      <c r="J65" s="134" t="s">
        <v>675</v>
      </c>
    </row>
    <row r="66" spans="2:10" ht="30" customHeight="1" x14ac:dyDescent="0.25">
      <c r="B66" s="133" t="s">
        <v>781</v>
      </c>
      <c r="C66" s="134" t="s">
        <v>44</v>
      </c>
      <c r="D66" s="135" t="s">
        <v>619</v>
      </c>
      <c r="E66" s="134" t="s">
        <v>751</v>
      </c>
      <c r="F66" s="140">
        <v>1680000</v>
      </c>
      <c r="G66" s="137">
        <v>44769</v>
      </c>
      <c r="H66" s="138" t="str">
        <f t="shared" ca="1" si="0"/>
        <v>21 días</v>
      </c>
      <c r="I66" s="139" t="s">
        <v>24</v>
      </c>
      <c r="J66" s="134" t="s">
        <v>675</v>
      </c>
    </row>
    <row r="67" spans="2:10" ht="30" customHeight="1" x14ac:dyDescent="0.25">
      <c r="B67" s="133" t="s">
        <v>782</v>
      </c>
      <c r="C67" s="134" t="s">
        <v>44</v>
      </c>
      <c r="D67" s="135" t="s">
        <v>784</v>
      </c>
      <c r="E67" s="134" t="s">
        <v>751</v>
      </c>
      <c r="F67" s="140">
        <v>2400000</v>
      </c>
      <c r="G67" s="137">
        <v>44769</v>
      </c>
      <c r="H67" s="138" t="str">
        <f t="shared" ca="1" si="0"/>
        <v>21 días</v>
      </c>
      <c r="I67" s="139" t="s">
        <v>24</v>
      </c>
      <c r="J67" s="134" t="s">
        <v>675</v>
      </c>
    </row>
    <row r="68" spans="2:10" ht="30" customHeight="1" x14ac:dyDescent="0.25">
      <c r="B68" s="133" t="s">
        <v>783</v>
      </c>
      <c r="C68" s="134" t="s">
        <v>44</v>
      </c>
      <c r="D68" s="135" t="s">
        <v>784</v>
      </c>
      <c r="E68" s="134" t="s">
        <v>751</v>
      </c>
      <c r="F68" s="140">
        <v>576000</v>
      </c>
      <c r="G68" s="137">
        <v>44769</v>
      </c>
      <c r="H68" s="138" t="str">
        <f t="shared" ca="1" si="0"/>
        <v>21 días</v>
      </c>
      <c r="I68" s="139" t="s">
        <v>24</v>
      </c>
      <c r="J68" s="134" t="s">
        <v>675</v>
      </c>
    </row>
    <row r="69" spans="2:10" ht="30" customHeight="1" x14ac:dyDescent="0.25">
      <c r="B69" s="133" t="s">
        <v>786</v>
      </c>
      <c r="C69" s="134" t="s">
        <v>44</v>
      </c>
      <c r="D69" s="135" t="s">
        <v>756</v>
      </c>
      <c r="E69" s="134" t="s">
        <v>751</v>
      </c>
      <c r="F69" s="140">
        <v>288000</v>
      </c>
      <c r="G69" s="137">
        <v>44769</v>
      </c>
      <c r="H69" s="138" t="str">
        <f t="shared" ca="1" si="0"/>
        <v>21 días</v>
      </c>
      <c r="I69" s="139" t="s">
        <v>24</v>
      </c>
      <c r="J69" s="134" t="s">
        <v>675</v>
      </c>
    </row>
    <row r="70" spans="2:10" ht="30" customHeight="1" x14ac:dyDescent="0.25">
      <c r="B70" s="133" t="s">
        <v>787</v>
      </c>
      <c r="C70" s="134" t="s">
        <v>44</v>
      </c>
      <c r="D70" s="135" t="s">
        <v>756</v>
      </c>
      <c r="E70" s="134" t="s">
        <v>751</v>
      </c>
      <c r="F70" s="140">
        <v>60800</v>
      </c>
      <c r="G70" s="137">
        <v>44769</v>
      </c>
      <c r="H70" s="138" t="str">
        <f t="shared" ca="1" si="0"/>
        <v>21 días</v>
      </c>
      <c r="I70" s="139" t="s">
        <v>24</v>
      </c>
      <c r="J70" s="134" t="s">
        <v>675</v>
      </c>
    </row>
    <row r="71" spans="2:10" ht="30" customHeight="1" x14ac:dyDescent="0.25">
      <c r="B71" s="133" t="s">
        <v>788</v>
      </c>
      <c r="C71" s="134" t="s">
        <v>44</v>
      </c>
      <c r="D71" s="135" t="s">
        <v>756</v>
      </c>
      <c r="E71" s="134" t="s">
        <v>751</v>
      </c>
      <c r="F71" s="140">
        <v>1440000</v>
      </c>
      <c r="G71" s="137">
        <v>44769</v>
      </c>
      <c r="H71" s="138" t="str">
        <f t="shared" ca="1" si="0"/>
        <v>21 días</v>
      </c>
      <c r="I71" s="139" t="s">
        <v>24</v>
      </c>
      <c r="J71" s="134" t="s">
        <v>675</v>
      </c>
    </row>
    <row r="72" spans="2:10" ht="30" customHeight="1" x14ac:dyDescent="0.25">
      <c r="B72" s="133" t="s">
        <v>789</v>
      </c>
      <c r="C72" s="134" t="s">
        <v>44</v>
      </c>
      <c r="D72" s="135" t="s">
        <v>756</v>
      </c>
      <c r="E72" s="134" t="s">
        <v>751</v>
      </c>
      <c r="F72" s="140">
        <v>192000</v>
      </c>
      <c r="G72" s="137">
        <v>44769</v>
      </c>
      <c r="H72" s="138" t="str">
        <f t="shared" ca="1" si="0"/>
        <v>21 días</v>
      </c>
      <c r="I72" s="139" t="s">
        <v>24</v>
      </c>
      <c r="J72" s="134" t="s">
        <v>675</v>
      </c>
    </row>
    <row r="73" spans="2:10" ht="30" customHeight="1" x14ac:dyDescent="0.25">
      <c r="B73" s="133" t="s">
        <v>785</v>
      </c>
      <c r="C73" s="134" t="s">
        <v>44</v>
      </c>
      <c r="D73" s="135" t="s">
        <v>750</v>
      </c>
      <c r="E73" s="134" t="s">
        <v>751</v>
      </c>
      <c r="F73" s="140">
        <v>840000</v>
      </c>
      <c r="G73" s="137">
        <v>44769</v>
      </c>
      <c r="H73" s="138" t="str">
        <f t="shared" ca="1" si="0"/>
        <v>21 días</v>
      </c>
      <c r="I73" s="139" t="s">
        <v>24</v>
      </c>
      <c r="J73" s="134" t="s">
        <v>675</v>
      </c>
    </row>
    <row r="74" spans="2:10" ht="30" customHeight="1" x14ac:dyDescent="0.25">
      <c r="B74" s="133" t="s">
        <v>686</v>
      </c>
      <c r="C74" s="134" t="s">
        <v>44</v>
      </c>
      <c r="D74" s="135" t="s">
        <v>586</v>
      </c>
      <c r="E74" s="134" t="s">
        <v>751</v>
      </c>
      <c r="F74" s="140">
        <v>873600</v>
      </c>
      <c r="G74" s="137">
        <v>44769</v>
      </c>
      <c r="H74" s="138" t="str">
        <f t="shared" ca="1" si="0"/>
        <v>21 días</v>
      </c>
      <c r="I74" s="139" t="s">
        <v>24</v>
      </c>
      <c r="J74" s="134" t="s">
        <v>675</v>
      </c>
    </row>
    <row r="75" spans="2:10" ht="30" customHeight="1" x14ac:dyDescent="0.25">
      <c r="B75" s="133" t="s">
        <v>790</v>
      </c>
      <c r="C75" s="134" t="s">
        <v>44</v>
      </c>
      <c r="D75" s="135" t="s">
        <v>586</v>
      </c>
      <c r="E75" s="134" t="s">
        <v>751</v>
      </c>
      <c r="F75" s="140">
        <v>1459113</v>
      </c>
      <c r="G75" s="137">
        <v>44769</v>
      </c>
      <c r="H75" s="138" t="str">
        <f t="shared" ca="1" si="0"/>
        <v>21 días</v>
      </c>
      <c r="I75" s="139" t="s">
        <v>24</v>
      </c>
      <c r="J75" s="134" t="s">
        <v>675</v>
      </c>
    </row>
    <row r="76" spans="2:10" ht="30" customHeight="1" x14ac:dyDescent="0.25">
      <c r="B76" s="133" t="s">
        <v>92</v>
      </c>
      <c r="C76" s="134" t="s">
        <v>44</v>
      </c>
      <c r="D76" s="135" t="s">
        <v>791</v>
      </c>
      <c r="E76" s="134" t="s">
        <v>751</v>
      </c>
      <c r="F76" s="140">
        <v>681600</v>
      </c>
      <c r="G76" s="137">
        <v>44769</v>
      </c>
      <c r="H76" s="138" t="str">
        <f t="shared" ca="1" si="0"/>
        <v>21 días</v>
      </c>
      <c r="I76" s="139" t="s">
        <v>24</v>
      </c>
      <c r="J76" s="134" t="s">
        <v>675</v>
      </c>
    </row>
    <row r="77" spans="2:10" ht="30" customHeight="1" x14ac:dyDescent="0.25">
      <c r="B77" s="133" t="s">
        <v>47</v>
      </c>
      <c r="C77" s="134" t="s">
        <v>44</v>
      </c>
      <c r="D77" s="135" t="s">
        <v>791</v>
      </c>
      <c r="E77" s="134" t="s">
        <v>751</v>
      </c>
      <c r="F77" s="140">
        <v>718400</v>
      </c>
      <c r="G77" s="137">
        <v>44769</v>
      </c>
      <c r="H77" s="138" t="str">
        <f t="shared" ca="1" si="0"/>
        <v>21 días</v>
      </c>
      <c r="I77" s="139" t="s">
        <v>24</v>
      </c>
      <c r="J77" s="134" t="s">
        <v>675</v>
      </c>
    </row>
    <row r="78" spans="2:10" ht="30" customHeight="1" x14ac:dyDescent="0.25">
      <c r="B78" s="133"/>
      <c r="C78" s="134"/>
      <c r="D78" s="135"/>
      <c r="E78" s="134"/>
      <c r="F78" s="140"/>
      <c r="G78" s="137"/>
      <c r="H78" s="138"/>
      <c r="I78" s="139"/>
      <c r="J78" s="134"/>
    </row>
    <row r="79" spans="2:10" ht="18" x14ac:dyDescent="0.25">
      <c r="B79" s="133"/>
      <c r="C79" s="134"/>
      <c r="D79" s="135"/>
      <c r="E79" s="134"/>
      <c r="F79" s="140">
        <f>SUM(F28:F77)</f>
        <v>48655542.860000007</v>
      </c>
      <c r="G79" s="137"/>
      <c r="H79" s="138" t="str">
        <f t="shared" ca="1" si="0"/>
        <v/>
      </c>
      <c r="I79" s="139"/>
      <c r="J79" s="134"/>
    </row>
    <row r="80" spans="2:10" x14ac:dyDescent="0.25"/>
    <row r="81" spans="1:13" x14ac:dyDescent="0.25"/>
    <row r="82" spans="1:13" x14ac:dyDescent="0.25"/>
    <row r="83" spans="1:13" x14ac:dyDescent="0.25"/>
    <row r="84" spans="1:13" x14ac:dyDescent="0.25"/>
    <row r="85" spans="1:13" s="1" customFormat="1" x14ac:dyDescent="0.25">
      <c r="A85" s="2"/>
      <c r="D85" s="1" t="s">
        <v>488</v>
      </c>
      <c r="F85" s="8"/>
      <c r="G85" s="3"/>
      <c r="H85" s="5"/>
      <c r="I85" s="2"/>
      <c r="K85" s="2"/>
      <c r="L85" s="2"/>
      <c r="M85" s="2"/>
    </row>
    <row r="86" spans="1:13" s="1" customFormat="1" x14ac:dyDescent="0.25">
      <c r="A86" s="2"/>
      <c r="F86" s="8"/>
      <c r="G86" s="3"/>
      <c r="H86" s="5"/>
      <c r="I86" s="2"/>
      <c r="K86" s="2"/>
      <c r="L86" s="2"/>
      <c r="M86" s="2"/>
    </row>
    <row r="87" spans="1:13" s="1" customFormat="1" x14ac:dyDescent="0.25">
      <c r="A87" s="2"/>
      <c r="F87" s="8"/>
      <c r="G87" s="3"/>
      <c r="H87" s="5"/>
      <c r="I87" s="2"/>
      <c r="K87" s="2"/>
      <c r="L87" s="2"/>
      <c r="M87" s="2"/>
    </row>
    <row r="88" spans="1:13" s="1" customFormat="1" x14ac:dyDescent="0.25">
      <c r="A88" s="2"/>
      <c r="F88" s="8"/>
      <c r="G88" s="3"/>
      <c r="H88" s="5"/>
      <c r="I88" s="2"/>
      <c r="K88" s="2"/>
      <c r="L88" s="2"/>
      <c r="M88" s="2"/>
    </row>
    <row r="89" spans="1:13" s="1" customFormat="1" x14ac:dyDescent="0.25">
      <c r="A89" s="2"/>
      <c r="F89" s="8"/>
      <c r="G89" s="3"/>
      <c r="H89" s="5"/>
      <c r="I89" s="2"/>
      <c r="K89" s="2"/>
      <c r="L89" s="2"/>
      <c r="M89" s="2"/>
    </row>
    <row r="90" spans="1:13" s="1" customFormat="1" x14ac:dyDescent="0.25">
      <c r="A90" s="2"/>
      <c r="F90" s="8"/>
      <c r="G90" s="3"/>
      <c r="H90" s="5"/>
      <c r="I90" s="2"/>
      <c r="K90" s="2"/>
      <c r="L90" s="2"/>
      <c r="M90" s="2"/>
    </row>
    <row r="91" spans="1:13" s="1" customFormat="1" x14ac:dyDescent="0.25">
      <c r="A91" s="2"/>
      <c r="F91" s="8"/>
      <c r="G91" s="3"/>
      <c r="H91" s="5"/>
      <c r="I91" s="2"/>
      <c r="K91" s="2"/>
      <c r="L91" s="2"/>
      <c r="M91" s="2"/>
    </row>
    <row r="92" spans="1:13" s="1" customFormat="1" x14ac:dyDescent="0.25">
      <c r="A92" s="2"/>
      <c r="F92" s="8"/>
      <c r="G92" s="3"/>
      <c r="H92" s="5"/>
      <c r="I92" s="2"/>
      <c r="K92" s="2"/>
      <c r="L92" s="2"/>
      <c r="M92" s="2"/>
    </row>
    <row r="93" spans="1:13" s="1" customFormat="1" x14ac:dyDescent="0.25">
      <c r="A93" s="2"/>
      <c r="F93" s="8"/>
      <c r="G93" s="3"/>
      <c r="H93" s="5"/>
      <c r="I93" s="2"/>
      <c r="K93" s="2"/>
      <c r="L93" s="2"/>
      <c r="M93" s="2"/>
    </row>
    <row r="94" spans="1:13" s="1" customFormat="1" x14ac:dyDescent="0.25">
      <c r="A94" s="2"/>
      <c r="F94" s="8"/>
      <c r="G94" s="3"/>
      <c r="H94" s="5"/>
      <c r="I94" s="2"/>
      <c r="K94" s="2"/>
      <c r="L94" s="2"/>
      <c r="M94" s="2"/>
    </row>
    <row r="95" spans="1:13" s="1" customFormat="1" x14ac:dyDescent="0.25">
      <c r="A95" s="2"/>
      <c r="F95" s="8"/>
      <c r="G95" s="3"/>
      <c r="H95" s="5"/>
      <c r="I95" s="2"/>
      <c r="K95" s="2"/>
      <c r="L95" s="2"/>
      <c r="M95" s="2"/>
    </row>
    <row r="96" spans="1:13" s="1" customFormat="1" x14ac:dyDescent="0.25">
      <c r="A96" s="2"/>
      <c r="F96" s="8"/>
      <c r="G96" s="3"/>
      <c r="H96" s="5"/>
      <c r="I96" s="2"/>
      <c r="K96" s="2"/>
      <c r="L96" s="2"/>
      <c r="M96" s="2"/>
    </row>
    <row r="97" spans="1:13" s="1" customFormat="1" x14ac:dyDescent="0.25">
      <c r="A97" s="2"/>
      <c r="F97" s="8"/>
      <c r="G97" s="3"/>
      <c r="H97" s="5"/>
      <c r="I97" s="2"/>
      <c r="K97" s="2"/>
      <c r="L97" s="2"/>
      <c r="M97" s="2"/>
    </row>
    <row r="98" spans="1:13" s="1" customFormat="1" x14ac:dyDescent="0.25">
      <c r="A98" s="2"/>
      <c r="F98" s="8"/>
      <c r="G98" s="3"/>
      <c r="H98" s="5"/>
      <c r="I98" s="2"/>
      <c r="K98" s="2"/>
      <c r="L98" s="2"/>
      <c r="M98" s="2"/>
    </row>
    <row r="99" spans="1:13" s="1" customFormat="1" x14ac:dyDescent="0.25">
      <c r="A99" s="2"/>
      <c r="F99" s="8"/>
      <c r="G99" s="3"/>
      <c r="H99" s="5"/>
      <c r="I99" s="2"/>
      <c r="K99" s="2"/>
      <c r="L99" s="2"/>
      <c r="M99" s="2"/>
    </row>
    <row r="100" spans="1:13" s="1" customFormat="1" x14ac:dyDescent="0.25">
      <c r="A100" s="2"/>
      <c r="F100" s="8"/>
      <c r="G100" s="3"/>
      <c r="H100" s="5"/>
      <c r="I100" s="2"/>
      <c r="K100" s="2"/>
      <c r="L100" s="2"/>
      <c r="M100" s="2"/>
    </row>
    <row r="101" spans="1:13" x14ac:dyDescent="0.25"/>
    <row r="102" spans="1:13" x14ac:dyDescent="0.25"/>
    <row r="103" spans="1:13" x14ac:dyDescent="0.25"/>
    <row r="104" spans="1:13" x14ac:dyDescent="0.25"/>
    <row r="105" spans="1:13" x14ac:dyDescent="0.25"/>
    <row r="106" spans="1:13" x14ac:dyDescent="0.25"/>
    <row r="107" spans="1:13" x14ac:dyDescent="0.25"/>
    <row r="108" spans="1:13" x14ac:dyDescent="0.25"/>
    <row r="109" spans="1:13" x14ac:dyDescent="0.25"/>
    <row r="110" spans="1:13" x14ac:dyDescent="0.25"/>
    <row r="111" spans="1:13" x14ac:dyDescent="0.25"/>
    <row r="112" spans="1:1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</sheetData>
  <sheetProtection sort="0"/>
  <mergeCells count="13">
    <mergeCell ref="B25:C25"/>
    <mergeCell ref="E18:J18"/>
    <mergeCell ref="E19:J19"/>
    <mergeCell ref="B20:J20"/>
    <mergeCell ref="B22:J22"/>
    <mergeCell ref="D23:F23"/>
    <mergeCell ref="B24:C24"/>
    <mergeCell ref="E17:J17"/>
    <mergeCell ref="B10:J10"/>
    <mergeCell ref="B11:J11"/>
    <mergeCell ref="B12:J12"/>
    <mergeCell ref="B13:J13"/>
    <mergeCell ref="E16:J16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80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7777A-1A8B-4C44-A0A2-D1D60F01439B}">
          <x14:formula1>
            <xm:f>Referencias!$A$1:$A$9</xm:f>
          </x14:formula1>
          <xm:sqref>F80:F1048576 I28:I79</xm:sqref>
        </x14:dataValidation>
        <x14:dataValidation type="list" allowBlank="1" showInputMessage="1" showErrorMessage="1" xr:uid="{869B367E-E2AE-4EB9-8C02-441C9726D3A4}">
          <x14:formula1>
            <xm:f>Referencias!$E$1:$E$6</xm:f>
          </x14:formula1>
          <xm:sqref>C28:C79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88119-E458-4A6D-90BA-DB8B69998A13}">
  <dimension ref="A1:M633"/>
  <sheetViews>
    <sheetView showGridLines="0" tabSelected="1" zoomScale="95" zoomScaleNormal="95" workbookViewId="0">
      <selection activeCell="H36" sqref="H36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151"/>
      <c r="C14" s="151"/>
      <c r="D14" s="151"/>
      <c r="E14" s="151"/>
      <c r="F14" s="151"/>
      <c r="G14" s="151"/>
      <c r="H14" s="151"/>
      <c r="I14" s="151"/>
      <c r="J14" s="151"/>
    </row>
    <row r="15" spans="2:10" s="22" customFormat="1" ht="12.75" x14ac:dyDescent="0.25">
      <c r="B15" s="93" t="s">
        <v>6</v>
      </c>
      <c r="C15" s="94">
        <v>2022</v>
      </c>
      <c r="D15" s="152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52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152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152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152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795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+#REF!-D25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ht="30" customHeight="1" x14ac:dyDescent="0.25">
      <c r="B28" s="133" t="s">
        <v>499</v>
      </c>
      <c r="C28" s="134" t="s">
        <v>43</v>
      </c>
      <c r="D28" s="135" t="s">
        <v>748</v>
      </c>
      <c r="E28" s="134" t="s">
        <v>647</v>
      </c>
      <c r="F28" s="140">
        <v>2400000</v>
      </c>
      <c r="G28" s="137">
        <v>44753</v>
      </c>
      <c r="H28" s="138" t="str">
        <f t="shared" ref="H28:H33" ca="1" si="0">IF($G28="","",IF((TODAY()-$G28)=1,(TODAY()-$G28)&amp;" día",IF((TODAY()-$G28)=-1,(TODAY()-$G28)&amp;" día",(TODAY()-$G28)&amp;" días")))</f>
        <v>37 días</v>
      </c>
      <c r="I28" s="139" t="s">
        <v>24</v>
      </c>
      <c r="J28" s="134" t="s">
        <v>725</v>
      </c>
    </row>
    <row r="29" spans="2:10" ht="30" customHeight="1" x14ac:dyDescent="0.25">
      <c r="B29" s="133" t="s">
        <v>763</v>
      </c>
      <c r="C29" s="134" t="s">
        <v>43</v>
      </c>
      <c r="D29" s="135" t="s">
        <v>611</v>
      </c>
      <c r="E29" s="134" t="s">
        <v>765</v>
      </c>
      <c r="F29" s="140">
        <v>51280</v>
      </c>
      <c r="G29" s="137">
        <v>44754</v>
      </c>
      <c r="H29" s="138" t="str">
        <f t="shared" ca="1" si="0"/>
        <v>36 días</v>
      </c>
      <c r="I29" s="139" t="s">
        <v>24</v>
      </c>
      <c r="J29" s="134" t="s">
        <v>725</v>
      </c>
    </row>
    <row r="30" spans="2:10" ht="30" customHeight="1" x14ac:dyDescent="0.25">
      <c r="B30" s="133" t="s">
        <v>764</v>
      </c>
      <c r="C30" s="134" t="s">
        <v>43</v>
      </c>
      <c r="D30" s="135" t="s">
        <v>611</v>
      </c>
      <c r="E30" s="134" t="s">
        <v>612</v>
      </c>
      <c r="F30" s="140">
        <v>12720</v>
      </c>
      <c r="G30" s="137">
        <v>44754</v>
      </c>
      <c r="H30" s="138" t="str">
        <f t="shared" ca="1" si="0"/>
        <v>36 días</v>
      </c>
      <c r="I30" s="139" t="s">
        <v>24</v>
      </c>
      <c r="J30" s="134" t="s">
        <v>725</v>
      </c>
    </row>
    <row r="31" spans="2:10" ht="30" customHeight="1" x14ac:dyDescent="0.25">
      <c r="B31" s="133" t="s">
        <v>768</v>
      </c>
      <c r="C31" s="134" t="s">
        <v>43</v>
      </c>
      <c r="D31" s="135" t="s">
        <v>770</v>
      </c>
      <c r="E31" s="135" t="s">
        <v>769</v>
      </c>
      <c r="F31" s="140">
        <v>25075</v>
      </c>
      <c r="G31" s="137">
        <v>44760</v>
      </c>
      <c r="H31" s="138" t="str">
        <f t="shared" ca="1" si="0"/>
        <v>30 días</v>
      </c>
      <c r="I31" s="139" t="s">
        <v>24</v>
      </c>
      <c r="J31" s="134" t="s">
        <v>793</v>
      </c>
    </row>
    <row r="32" spans="2:10" ht="30" customHeight="1" x14ac:dyDescent="0.25">
      <c r="B32" s="133" t="s">
        <v>771</v>
      </c>
      <c r="C32" s="134" t="s">
        <v>43</v>
      </c>
      <c r="D32" s="135" t="s">
        <v>772</v>
      </c>
      <c r="E32" s="134" t="s">
        <v>773</v>
      </c>
      <c r="F32" s="140">
        <v>2006</v>
      </c>
      <c r="G32" s="137">
        <v>44760</v>
      </c>
      <c r="H32" s="138" t="str">
        <f t="shared" ca="1" si="0"/>
        <v>30 días</v>
      </c>
      <c r="I32" s="139" t="s">
        <v>24</v>
      </c>
      <c r="J32" s="134" t="s">
        <v>725</v>
      </c>
    </row>
    <row r="33" spans="1:13" ht="30" customHeight="1" x14ac:dyDescent="0.25">
      <c r="B33" s="133" t="s">
        <v>778</v>
      </c>
      <c r="C33" s="134" t="s">
        <v>43</v>
      </c>
      <c r="D33" s="135" t="s">
        <v>779</v>
      </c>
      <c r="E33" s="134" t="s">
        <v>780</v>
      </c>
      <c r="F33" s="140">
        <v>624711</v>
      </c>
      <c r="G33" s="137">
        <v>44764</v>
      </c>
      <c r="H33" s="138" t="str">
        <f t="shared" ca="1" si="0"/>
        <v>26 días</v>
      </c>
      <c r="I33" s="139" t="s">
        <v>24</v>
      </c>
      <c r="J33" s="134" t="s">
        <v>794</v>
      </c>
    </row>
    <row r="34" spans="1:13" x14ac:dyDescent="0.25"/>
    <row r="35" spans="1:13" x14ac:dyDescent="0.25"/>
    <row r="36" spans="1:13" x14ac:dyDescent="0.25"/>
    <row r="37" spans="1:13" x14ac:dyDescent="0.25"/>
    <row r="38" spans="1:13" x14ac:dyDescent="0.25"/>
    <row r="39" spans="1:13" s="1" customFormat="1" x14ac:dyDescent="0.25">
      <c r="A39" s="2"/>
      <c r="D39" s="1" t="s">
        <v>488</v>
      </c>
      <c r="F39" s="8"/>
      <c r="G39" s="3"/>
      <c r="H39" s="5"/>
      <c r="I39" s="2"/>
      <c r="K39" s="2"/>
      <c r="L39" s="2"/>
      <c r="M39" s="2"/>
    </row>
    <row r="40" spans="1:13" s="1" customFormat="1" x14ac:dyDescent="0.25">
      <c r="A40" s="2"/>
      <c r="F40" s="8"/>
      <c r="G40" s="3"/>
      <c r="H40" s="5"/>
      <c r="I40" s="2"/>
      <c r="K40" s="2"/>
      <c r="L40" s="2"/>
      <c r="M40" s="2"/>
    </row>
    <row r="41" spans="1:13" s="1" customFormat="1" x14ac:dyDescent="0.25">
      <c r="A41" s="2"/>
      <c r="F41" s="8"/>
      <c r="G41" s="3"/>
      <c r="H41" s="5"/>
      <c r="I41" s="2"/>
      <c r="K41" s="2"/>
      <c r="L41" s="2"/>
      <c r="M41" s="2"/>
    </row>
    <row r="42" spans="1:13" s="1" customFormat="1" x14ac:dyDescent="0.25">
      <c r="A42" s="2"/>
      <c r="F42" s="8"/>
      <c r="G42" s="3"/>
      <c r="H42" s="5"/>
      <c r="I42" s="2"/>
      <c r="K42" s="2"/>
      <c r="L42" s="2"/>
      <c r="M42" s="2"/>
    </row>
    <row r="43" spans="1:13" s="1" customFormat="1" x14ac:dyDescent="0.25">
      <c r="A43" s="2"/>
      <c r="F43" s="8"/>
      <c r="G43" s="3"/>
      <c r="H43" s="5"/>
      <c r="I43" s="2"/>
      <c r="K43" s="2"/>
      <c r="L43" s="2"/>
      <c r="M43" s="2"/>
    </row>
    <row r="44" spans="1:13" s="1" customFormat="1" x14ac:dyDescent="0.25">
      <c r="A44" s="2"/>
      <c r="F44" s="8"/>
      <c r="G44" s="3"/>
      <c r="H44" s="5"/>
      <c r="I44" s="2"/>
      <c r="K44" s="2"/>
      <c r="L44" s="2"/>
      <c r="M44" s="2"/>
    </row>
    <row r="45" spans="1:13" s="1" customFormat="1" x14ac:dyDescent="0.25">
      <c r="A45" s="2"/>
      <c r="F45" s="8"/>
      <c r="G45" s="3"/>
      <c r="H45" s="5"/>
      <c r="I45" s="2"/>
      <c r="K45" s="2"/>
      <c r="L45" s="2"/>
      <c r="M45" s="2"/>
    </row>
    <row r="46" spans="1:13" s="1" customFormat="1" x14ac:dyDescent="0.25">
      <c r="A46" s="2"/>
      <c r="F46" s="8"/>
      <c r="G46" s="3"/>
      <c r="H46" s="5"/>
      <c r="I46" s="2"/>
      <c r="K46" s="2"/>
      <c r="L46" s="2"/>
      <c r="M46" s="2"/>
    </row>
    <row r="47" spans="1:13" s="1" customFormat="1" x14ac:dyDescent="0.25">
      <c r="A47" s="2"/>
      <c r="F47" s="8"/>
      <c r="G47" s="3"/>
      <c r="H47" s="5"/>
      <c r="I47" s="2"/>
      <c r="K47" s="2"/>
      <c r="L47" s="2"/>
      <c r="M47" s="2"/>
    </row>
    <row r="48" spans="1:13" s="1" customFormat="1" x14ac:dyDescent="0.25">
      <c r="A48" s="2"/>
      <c r="F48" s="8"/>
      <c r="G48" s="3"/>
      <c r="H48" s="5"/>
      <c r="I48" s="2"/>
      <c r="K48" s="2"/>
      <c r="L48" s="2"/>
      <c r="M48" s="2"/>
    </row>
    <row r="49" spans="1:13" s="1" customFormat="1" x14ac:dyDescent="0.25">
      <c r="A49" s="2"/>
      <c r="F49" s="8"/>
      <c r="G49" s="3"/>
      <c r="H49" s="5"/>
      <c r="I49" s="2"/>
      <c r="K49" s="2"/>
      <c r="L49" s="2"/>
      <c r="M49" s="2"/>
    </row>
    <row r="50" spans="1:13" s="1" customFormat="1" x14ac:dyDescent="0.25">
      <c r="A50" s="2"/>
      <c r="F50" s="8"/>
      <c r="G50" s="3"/>
      <c r="H50" s="5"/>
      <c r="I50" s="2"/>
      <c r="K50" s="2"/>
      <c r="L50" s="2"/>
      <c r="M50" s="2"/>
    </row>
    <row r="51" spans="1:13" s="1" customFormat="1" x14ac:dyDescent="0.25">
      <c r="A51" s="2"/>
      <c r="F51" s="8"/>
      <c r="G51" s="3"/>
      <c r="H51" s="5"/>
      <c r="I51" s="2"/>
      <c r="K51" s="2"/>
      <c r="L51" s="2"/>
      <c r="M51" s="2"/>
    </row>
    <row r="52" spans="1:13" s="1" customFormat="1" x14ac:dyDescent="0.25">
      <c r="A52" s="2"/>
      <c r="F52" s="8"/>
      <c r="G52" s="3"/>
      <c r="H52" s="5"/>
      <c r="I52" s="2"/>
      <c r="K52" s="2"/>
      <c r="L52" s="2"/>
      <c r="M52" s="2"/>
    </row>
    <row r="53" spans="1:13" s="1" customFormat="1" x14ac:dyDescent="0.25">
      <c r="A53" s="2"/>
      <c r="F53" s="8"/>
      <c r="G53" s="3"/>
      <c r="H53" s="5"/>
      <c r="I53" s="2"/>
      <c r="K53" s="2"/>
      <c r="L53" s="2"/>
      <c r="M53" s="2"/>
    </row>
    <row r="54" spans="1:13" s="1" customFormat="1" x14ac:dyDescent="0.25">
      <c r="A54" s="2"/>
      <c r="F54" s="8"/>
      <c r="G54" s="3"/>
      <c r="H54" s="5"/>
      <c r="I54" s="2"/>
      <c r="K54" s="2"/>
      <c r="L54" s="2"/>
      <c r="M54" s="2"/>
    </row>
    <row r="55" spans="1:13" x14ac:dyDescent="0.25"/>
    <row r="56" spans="1:13" x14ac:dyDescent="0.25"/>
    <row r="57" spans="1:13" x14ac:dyDescent="0.25"/>
    <row r="58" spans="1:13" x14ac:dyDescent="0.25"/>
    <row r="59" spans="1:13" x14ac:dyDescent="0.25"/>
    <row r="60" spans="1:13" x14ac:dyDescent="0.25"/>
    <row r="61" spans="1:13" x14ac:dyDescent="0.25"/>
    <row r="62" spans="1:13" x14ac:dyDescent="0.25"/>
    <row r="63" spans="1:13" x14ac:dyDescent="0.25"/>
    <row r="64" spans="1:13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</sheetData>
  <sheetProtection sort="0"/>
  <mergeCells count="13">
    <mergeCell ref="E17:J17"/>
    <mergeCell ref="B10:J10"/>
    <mergeCell ref="B11:J11"/>
    <mergeCell ref="B12:J12"/>
    <mergeCell ref="B13:J13"/>
    <mergeCell ref="E16:J16"/>
    <mergeCell ref="B25:C25"/>
    <mergeCell ref="E18:J18"/>
    <mergeCell ref="E19:J19"/>
    <mergeCell ref="B20:J20"/>
    <mergeCell ref="B22:J22"/>
    <mergeCell ref="D23:F23"/>
    <mergeCell ref="B24:C24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34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76229B0-1A53-4AF2-A49F-D22D443CB296}">
          <x14:formula1>
            <xm:f>Referencias!$A$1:$A$9</xm:f>
          </x14:formula1>
          <xm:sqref>F34:F1048576 I28:I33</xm:sqref>
        </x14:dataValidation>
        <x14:dataValidation type="list" allowBlank="1" showInputMessage="1" showErrorMessage="1" xr:uid="{43AE5293-12DD-4691-A509-5F1498D73DCC}">
          <x14:formula1>
            <xm:f>Referencias!$E$1:$E$6</xm:f>
          </x14:formula1>
          <xm:sqref>C28:C33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D5B41-A76B-4889-8A0D-F3A7844ADD0B}">
  <dimension ref="A3:R28"/>
  <sheetViews>
    <sheetView workbookViewId="0">
      <selection activeCell="U21" sqref="U21"/>
    </sheetView>
  </sheetViews>
  <sheetFormatPr baseColWidth="10" defaultRowHeight="15" x14ac:dyDescent="0.25"/>
  <cols>
    <col min="1" max="1" width="9.85546875" customWidth="1"/>
    <col min="2" max="2" width="15.42578125" customWidth="1"/>
    <col min="3" max="3" width="12.42578125" customWidth="1"/>
    <col min="4" max="4" width="10.85546875" customWidth="1"/>
    <col min="5" max="5" width="10" customWidth="1"/>
    <col min="6" max="6" width="7" customWidth="1"/>
    <col min="7" max="7" width="11.85546875" customWidth="1"/>
    <col min="8" max="8" width="11.28515625" customWidth="1"/>
    <col min="9" max="9" width="9.5703125" customWidth="1"/>
    <col min="10" max="10" width="10" customWidth="1"/>
    <col min="11" max="11" width="11.42578125" customWidth="1"/>
    <col min="12" max="12" width="9.5703125" customWidth="1"/>
    <col min="13" max="14" width="11.5703125" customWidth="1"/>
    <col min="15" max="15" width="5.28515625" customWidth="1"/>
    <col min="16" max="16" width="3.85546875" customWidth="1"/>
    <col min="17" max="17" width="11" customWidth="1"/>
    <col min="18" max="18" width="12" customWidth="1"/>
  </cols>
  <sheetData>
    <row r="3" spans="1:18" x14ac:dyDescent="0.25">
      <c r="A3" s="167" t="s">
        <v>432</v>
      </c>
      <c r="B3" s="167"/>
      <c r="C3" s="167"/>
      <c r="D3" s="167"/>
      <c r="E3" s="167"/>
      <c r="F3" s="167"/>
      <c r="G3" s="167"/>
    </row>
    <row r="4" spans="1:18" x14ac:dyDescent="0.25">
      <c r="A4" s="101" t="s">
        <v>433</v>
      </c>
      <c r="B4" s="101" t="s">
        <v>434</v>
      </c>
      <c r="C4" s="101" t="s">
        <v>435</v>
      </c>
      <c r="D4" s="101" t="s">
        <v>436</v>
      </c>
      <c r="E4" s="101" t="s">
        <v>437</v>
      </c>
      <c r="F4" s="101" t="s">
        <v>453</v>
      </c>
      <c r="G4" s="101" t="s">
        <v>438</v>
      </c>
      <c r="H4" s="101">
        <v>58</v>
      </c>
      <c r="I4" s="101">
        <v>59</v>
      </c>
      <c r="J4" s="101">
        <v>60</v>
      </c>
      <c r="K4" s="101">
        <v>61</v>
      </c>
      <c r="L4" s="101">
        <v>62</v>
      </c>
      <c r="M4" s="101">
        <v>63</v>
      </c>
      <c r="N4" s="101">
        <v>64</v>
      </c>
      <c r="O4" s="101">
        <v>51</v>
      </c>
      <c r="P4" s="101">
        <v>52</v>
      </c>
      <c r="Q4" s="101">
        <v>53</v>
      </c>
      <c r="R4" s="101" t="s">
        <v>373</v>
      </c>
    </row>
    <row r="5" spans="1:18" x14ac:dyDescent="0.25">
      <c r="A5" s="96" t="s">
        <v>429</v>
      </c>
      <c r="B5" s="96" t="s">
        <v>439</v>
      </c>
      <c r="C5" s="97"/>
      <c r="D5" s="96">
        <v>0</v>
      </c>
      <c r="E5" s="96"/>
      <c r="F5" s="96"/>
      <c r="G5" s="97">
        <v>1921000</v>
      </c>
      <c r="H5" s="97">
        <v>66000</v>
      </c>
      <c r="I5" s="97"/>
      <c r="J5" s="97"/>
      <c r="K5" s="97"/>
      <c r="L5" s="97"/>
      <c r="M5" s="97"/>
      <c r="N5" s="97"/>
      <c r="O5" s="97"/>
      <c r="P5" s="97"/>
      <c r="Q5" s="97">
        <v>1855000</v>
      </c>
      <c r="R5" s="97">
        <f>+H5+Q5</f>
        <v>1921000</v>
      </c>
    </row>
    <row r="6" spans="1:18" x14ac:dyDescent="0.25">
      <c r="A6" s="96" t="s">
        <v>40</v>
      </c>
      <c r="B6" s="96" t="s">
        <v>440</v>
      </c>
      <c r="C6" s="97">
        <v>135115.75</v>
      </c>
      <c r="D6" s="96">
        <v>0</v>
      </c>
      <c r="E6" s="96"/>
      <c r="F6" s="96"/>
      <c r="G6" s="97">
        <v>908884.25</v>
      </c>
      <c r="H6" s="96"/>
      <c r="I6" s="97"/>
      <c r="J6" s="97"/>
      <c r="K6" s="97"/>
      <c r="L6" s="97"/>
      <c r="M6" s="97"/>
      <c r="N6" s="97"/>
      <c r="O6" s="97"/>
      <c r="P6" s="97"/>
      <c r="Q6" s="97"/>
      <c r="R6" s="97">
        <f>+G6</f>
        <v>908884.25</v>
      </c>
    </row>
    <row r="7" spans="1:18" x14ac:dyDescent="0.25">
      <c r="A7" s="96" t="s">
        <v>428</v>
      </c>
      <c r="B7" s="96" t="s">
        <v>444</v>
      </c>
      <c r="C7" s="97">
        <v>440496</v>
      </c>
      <c r="D7" s="96"/>
      <c r="E7" s="96"/>
      <c r="F7" s="96"/>
      <c r="G7" s="97">
        <v>818064</v>
      </c>
      <c r="H7" s="96"/>
      <c r="I7" s="97">
        <v>818064</v>
      </c>
      <c r="J7" s="97"/>
      <c r="K7" s="97"/>
      <c r="L7" s="97"/>
      <c r="M7" s="97"/>
      <c r="N7" s="97"/>
      <c r="O7" s="97"/>
      <c r="P7" s="97"/>
      <c r="Q7" s="97"/>
      <c r="R7" s="97">
        <f>+I7</f>
        <v>818064</v>
      </c>
    </row>
    <row r="8" spans="1:18" x14ac:dyDescent="0.25">
      <c r="A8" s="96" t="s">
        <v>421</v>
      </c>
      <c r="B8" s="96" t="s">
        <v>444</v>
      </c>
      <c r="C8" s="97">
        <v>440496</v>
      </c>
      <c r="D8" s="96"/>
      <c r="E8" s="96"/>
      <c r="F8" s="96"/>
      <c r="G8" s="97">
        <v>818064</v>
      </c>
      <c r="H8" s="96"/>
      <c r="I8" s="97"/>
      <c r="J8" s="97"/>
      <c r="K8" s="97">
        <v>818064</v>
      </c>
      <c r="L8" s="97"/>
      <c r="M8" s="97"/>
      <c r="N8" s="97"/>
      <c r="O8" s="97"/>
      <c r="P8" s="97"/>
      <c r="Q8" s="97"/>
      <c r="R8" s="97">
        <f>+K8</f>
        <v>818064</v>
      </c>
    </row>
    <row r="9" spans="1:18" x14ac:dyDescent="0.25">
      <c r="A9" s="96" t="s">
        <v>441</v>
      </c>
      <c r="B9" s="96" t="s">
        <v>444</v>
      </c>
      <c r="C9" s="97">
        <v>201411</v>
      </c>
      <c r="D9" s="97">
        <v>3152814</v>
      </c>
      <c r="E9" s="96"/>
      <c r="F9" s="96"/>
      <c r="G9" s="97">
        <v>374049</v>
      </c>
      <c r="H9" s="96"/>
      <c r="I9" s="97"/>
      <c r="J9" s="97"/>
      <c r="K9" s="97"/>
      <c r="L9" s="97"/>
      <c r="M9" s="97">
        <v>374049</v>
      </c>
      <c r="N9" s="97"/>
      <c r="O9" s="97"/>
      <c r="P9" s="97"/>
      <c r="Q9" s="97"/>
      <c r="R9" s="97">
        <f>+M9</f>
        <v>374049</v>
      </c>
    </row>
    <row r="10" spans="1:18" x14ac:dyDescent="0.25">
      <c r="A10" s="96" t="s">
        <v>95</v>
      </c>
      <c r="B10" s="96" t="s">
        <v>442</v>
      </c>
      <c r="C10" s="97"/>
      <c r="D10" s="96"/>
      <c r="E10" s="97">
        <v>55100</v>
      </c>
      <c r="F10" s="96"/>
      <c r="G10" s="97">
        <v>220400</v>
      </c>
      <c r="H10" s="96"/>
      <c r="I10" s="96"/>
      <c r="J10" s="96"/>
      <c r="K10" s="96"/>
      <c r="L10" s="96"/>
      <c r="M10" s="98">
        <f>+G10</f>
        <v>220400</v>
      </c>
      <c r="N10" s="96"/>
      <c r="O10" s="96"/>
      <c r="P10" s="96"/>
      <c r="Q10" s="96"/>
      <c r="R10" s="98">
        <f>+M10</f>
        <v>220400</v>
      </c>
    </row>
    <row r="11" spans="1:18" x14ac:dyDescent="0.25">
      <c r="A11" s="96" t="s">
        <v>391</v>
      </c>
      <c r="B11" s="96" t="s">
        <v>443</v>
      </c>
      <c r="C11" s="97"/>
      <c r="D11" s="96"/>
      <c r="E11" s="97">
        <v>102950</v>
      </c>
      <c r="F11" s="96"/>
      <c r="G11" s="97">
        <v>411800</v>
      </c>
      <c r="H11" s="96"/>
      <c r="I11" s="96"/>
      <c r="J11" s="96"/>
      <c r="K11" s="96"/>
      <c r="L11" s="96"/>
      <c r="M11" s="96"/>
      <c r="N11" s="98">
        <f>+G11</f>
        <v>411800</v>
      </c>
      <c r="O11" s="96"/>
      <c r="P11" s="96"/>
      <c r="Q11" s="96"/>
      <c r="R11" s="98">
        <f>+N11</f>
        <v>411800</v>
      </c>
    </row>
    <row r="12" spans="1:18" x14ac:dyDescent="0.25">
      <c r="A12" s="96" t="s">
        <v>385</v>
      </c>
      <c r="B12" s="96" t="s">
        <v>443</v>
      </c>
      <c r="C12" s="97"/>
      <c r="D12" s="96"/>
      <c r="E12" s="97">
        <v>192486</v>
      </c>
      <c r="F12" s="96"/>
      <c r="G12" s="97">
        <v>1369946.4</v>
      </c>
      <c r="H12" s="96"/>
      <c r="I12" s="96"/>
      <c r="J12" s="96"/>
      <c r="K12" s="98">
        <f>+G12</f>
        <v>1369946.4</v>
      </c>
      <c r="L12" s="96"/>
      <c r="M12" s="96"/>
      <c r="N12" s="96"/>
      <c r="O12" s="96"/>
      <c r="P12" s="96"/>
      <c r="Q12" s="96"/>
      <c r="R12" s="98">
        <f>+K12</f>
        <v>1369946.4</v>
      </c>
    </row>
    <row r="13" spans="1:18" x14ac:dyDescent="0.25">
      <c r="A13" s="96" t="s">
        <v>448</v>
      </c>
      <c r="B13" s="96" t="s">
        <v>449</v>
      </c>
      <c r="C13" s="97"/>
      <c r="D13" s="96"/>
      <c r="E13" s="96"/>
      <c r="F13" s="96"/>
      <c r="G13" s="98">
        <v>787865</v>
      </c>
      <c r="H13" s="97">
        <v>112552.14</v>
      </c>
      <c r="I13" s="97">
        <v>112552.14</v>
      </c>
      <c r="J13" s="97">
        <v>112552.14</v>
      </c>
      <c r="K13" s="97">
        <v>112552.14</v>
      </c>
      <c r="L13" s="97">
        <v>112552.14</v>
      </c>
      <c r="M13" s="97">
        <v>112552.14</v>
      </c>
      <c r="N13" s="97">
        <v>112552.16</v>
      </c>
      <c r="O13" s="96"/>
      <c r="P13" s="96"/>
      <c r="Q13" s="96"/>
      <c r="R13" s="97">
        <f>+H13+I13+J13+K13+L13+M13+N13</f>
        <v>787865</v>
      </c>
    </row>
    <row r="14" spans="1:18" x14ac:dyDescent="0.25">
      <c r="A14" s="96" t="s">
        <v>450</v>
      </c>
      <c r="B14" s="96" t="s">
        <v>451</v>
      </c>
      <c r="C14" s="97"/>
      <c r="D14" s="96"/>
      <c r="E14" s="96"/>
      <c r="F14" s="96"/>
      <c r="G14" s="98">
        <v>4031765.84</v>
      </c>
      <c r="H14" s="96"/>
      <c r="I14" s="96"/>
      <c r="J14" s="96"/>
      <c r="K14" s="96"/>
      <c r="L14" s="96"/>
      <c r="M14" s="96"/>
      <c r="N14" s="98">
        <f>+G14</f>
        <v>4031765.84</v>
      </c>
      <c r="O14" s="96"/>
      <c r="P14" s="96"/>
      <c r="Q14" s="96"/>
      <c r="R14" s="98">
        <f>+N14</f>
        <v>4031765.84</v>
      </c>
    </row>
    <row r="15" spans="1:18" x14ac:dyDescent="0.25">
      <c r="A15" s="96" t="s">
        <v>452</v>
      </c>
      <c r="B15" s="96" t="s">
        <v>451</v>
      </c>
      <c r="C15" s="97"/>
      <c r="D15" s="96"/>
      <c r="E15" s="97">
        <v>97742.22</v>
      </c>
      <c r="F15" s="96"/>
      <c r="G15" s="97">
        <v>390968.09</v>
      </c>
      <c r="H15" s="96"/>
      <c r="I15" s="96"/>
      <c r="J15" s="96"/>
      <c r="K15" s="96"/>
      <c r="L15" s="96"/>
      <c r="M15" s="96"/>
      <c r="N15" s="98">
        <v>390968.09</v>
      </c>
      <c r="O15" s="96"/>
      <c r="P15" s="96"/>
      <c r="Q15" s="96"/>
      <c r="R15" s="98">
        <f>+N15</f>
        <v>390968.09</v>
      </c>
    </row>
    <row r="16" spans="1:18" x14ac:dyDescent="0.25">
      <c r="A16" s="96" t="s">
        <v>454</v>
      </c>
      <c r="B16" s="96" t="s">
        <v>439</v>
      </c>
      <c r="C16" s="97"/>
      <c r="D16" s="96"/>
      <c r="E16" s="97">
        <v>82500</v>
      </c>
      <c r="F16" s="96"/>
      <c r="G16" s="97">
        <v>330000</v>
      </c>
      <c r="H16" s="98">
        <f>+G16</f>
        <v>330000</v>
      </c>
      <c r="I16" s="96"/>
      <c r="J16" s="96"/>
      <c r="K16" s="96"/>
      <c r="L16" s="96"/>
      <c r="M16" s="96"/>
      <c r="N16" s="98"/>
      <c r="O16" s="96"/>
      <c r="P16" s="96"/>
      <c r="Q16" s="96"/>
      <c r="R16" s="98">
        <f>+G16</f>
        <v>330000</v>
      </c>
    </row>
    <row r="17" spans="1:18" x14ac:dyDescent="0.25">
      <c r="A17" s="96" t="s">
        <v>455</v>
      </c>
      <c r="B17" s="96" t="s">
        <v>439</v>
      </c>
      <c r="C17" s="97"/>
      <c r="D17" s="96"/>
      <c r="E17" s="96"/>
      <c r="F17" s="96"/>
      <c r="G17" s="97">
        <v>714252</v>
      </c>
      <c r="H17" s="98">
        <f>+G17</f>
        <v>714252</v>
      </c>
      <c r="I17" s="96"/>
      <c r="J17" s="96"/>
      <c r="K17" s="96"/>
      <c r="L17" s="96"/>
      <c r="M17" s="96"/>
      <c r="N17" s="98"/>
      <c r="O17" s="96"/>
      <c r="P17" s="96"/>
      <c r="Q17" s="96"/>
      <c r="R17" s="98">
        <f>+G17</f>
        <v>714252</v>
      </c>
    </row>
    <row r="18" spans="1:18" x14ac:dyDescent="0.25">
      <c r="A18" s="96" t="s">
        <v>78</v>
      </c>
      <c r="B18" s="96" t="s">
        <v>456</v>
      </c>
      <c r="C18" s="97"/>
      <c r="D18" s="96"/>
      <c r="E18" s="97"/>
      <c r="F18" s="96"/>
      <c r="G18" s="97">
        <v>1837494</v>
      </c>
      <c r="H18" s="96"/>
      <c r="I18" s="96"/>
      <c r="J18" s="96"/>
      <c r="K18" s="96"/>
      <c r="L18" s="96"/>
      <c r="M18" s="98">
        <f>+G18</f>
        <v>1837494</v>
      </c>
      <c r="N18" s="98"/>
      <c r="O18" s="96"/>
      <c r="P18" s="96"/>
      <c r="Q18" s="96"/>
      <c r="R18" s="98">
        <f>+G18</f>
        <v>1837494</v>
      </c>
    </row>
    <row r="19" spans="1:18" x14ac:dyDescent="0.25">
      <c r="A19" s="96" t="s">
        <v>79</v>
      </c>
      <c r="B19" s="96" t="s">
        <v>456</v>
      </c>
      <c r="C19" s="97"/>
      <c r="D19" s="96"/>
      <c r="E19" s="97"/>
      <c r="F19" s="96"/>
      <c r="G19" s="97">
        <v>2108448</v>
      </c>
      <c r="H19" s="96"/>
      <c r="I19" s="96"/>
      <c r="J19" s="96"/>
      <c r="K19" s="96"/>
      <c r="L19" s="96"/>
      <c r="M19" s="98">
        <f>+G19</f>
        <v>2108448</v>
      </c>
      <c r="N19" s="98"/>
      <c r="O19" s="96"/>
      <c r="P19" s="96"/>
      <c r="Q19" s="96"/>
      <c r="R19" s="98">
        <f>+G19</f>
        <v>2108448</v>
      </c>
    </row>
    <row r="20" spans="1:18" x14ac:dyDescent="0.25">
      <c r="A20" s="96"/>
      <c r="B20" s="96"/>
      <c r="C20" s="97"/>
      <c r="D20" s="96"/>
      <c r="E20" s="97"/>
      <c r="F20" s="96"/>
      <c r="G20" s="97"/>
      <c r="H20" s="96"/>
      <c r="I20" s="96"/>
      <c r="J20" s="96"/>
      <c r="K20" s="96"/>
      <c r="L20" s="96"/>
      <c r="M20" s="96"/>
      <c r="N20" s="98"/>
      <c r="O20" s="96"/>
      <c r="P20" s="96"/>
      <c r="Q20" s="96"/>
      <c r="R20" s="98"/>
    </row>
    <row r="21" spans="1:18" x14ac:dyDescent="0.25">
      <c r="A21" s="96"/>
      <c r="B21" s="96"/>
      <c r="C21" s="99">
        <f>SUM(C5:C15)</f>
        <v>1217518.75</v>
      </c>
      <c r="D21" s="96"/>
      <c r="E21" s="99">
        <f>SUM(E5:E15)</f>
        <v>448278.22</v>
      </c>
      <c r="F21" s="96"/>
      <c r="G21" s="100">
        <f>SUM(G5:G20)</f>
        <v>17043000.579999998</v>
      </c>
      <c r="H21" s="100">
        <f t="shared" ref="H21:R21" si="0">SUM(H5:H20)</f>
        <v>1222804.1400000001</v>
      </c>
      <c r="I21" s="100">
        <f t="shared" si="0"/>
        <v>930616.14</v>
      </c>
      <c r="J21" s="100">
        <f t="shared" si="0"/>
        <v>112552.14</v>
      </c>
      <c r="K21" s="100">
        <f t="shared" si="0"/>
        <v>2300562.54</v>
      </c>
      <c r="L21" s="100">
        <f t="shared" si="0"/>
        <v>112552.14</v>
      </c>
      <c r="M21" s="100">
        <f t="shared" si="0"/>
        <v>4652943.1400000006</v>
      </c>
      <c r="N21" s="100">
        <f t="shared" si="0"/>
        <v>4947086.09</v>
      </c>
      <c r="O21" s="100">
        <f t="shared" si="0"/>
        <v>0</v>
      </c>
      <c r="P21" s="100">
        <f t="shared" si="0"/>
        <v>0</v>
      </c>
      <c r="Q21" s="100">
        <f t="shared" si="0"/>
        <v>1855000</v>
      </c>
      <c r="R21" s="100">
        <f t="shared" si="0"/>
        <v>17043000.579999998</v>
      </c>
    </row>
    <row r="25" spans="1:18" x14ac:dyDescent="0.25">
      <c r="D25" s="102"/>
    </row>
    <row r="26" spans="1:18" x14ac:dyDescent="0.25">
      <c r="D26" s="102"/>
      <c r="G26" s="103"/>
      <c r="H26" s="104"/>
      <c r="I26" s="103"/>
    </row>
    <row r="27" spans="1:18" x14ac:dyDescent="0.25">
      <c r="D27" s="102"/>
      <c r="G27" s="103"/>
      <c r="H27" s="104"/>
      <c r="I27" s="103"/>
    </row>
    <row r="28" spans="1:18" x14ac:dyDescent="0.25">
      <c r="G28" s="105"/>
      <c r="H28" s="104"/>
      <c r="I28" s="105"/>
    </row>
  </sheetData>
  <mergeCells count="1">
    <mergeCell ref="A3:G3"/>
  </mergeCells>
  <phoneticPr fontId="22" type="noConversion"/>
  <pageMargins left="0.7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82"/>
  <sheetViews>
    <sheetView showGridLines="0" topLeftCell="A26" zoomScale="95" zoomScaleNormal="95" workbookViewId="0">
      <selection activeCell="F41" sqref="F41"/>
    </sheetView>
  </sheetViews>
  <sheetFormatPr baseColWidth="10" defaultColWidth="0" defaultRowHeight="14.25" customHeight="1" zeroHeight="1" x14ac:dyDescent="0.25"/>
  <cols>
    <col min="1" max="1" width="1.28515625" style="2" customWidth="1"/>
    <col min="2" max="2" width="18.85546875" style="1" bestFit="1" customWidth="1"/>
    <col min="3" max="3" width="17.42578125" style="1" customWidth="1"/>
    <col min="4" max="4" width="30" style="1" customWidth="1"/>
    <col min="5" max="5" width="30.140625" style="1" customWidth="1"/>
    <col min="6" max="6" width="22.42578125" style="8" bestFit="1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2" width="0" style="2" hidden="1" customWidth="1"/>
    <col min="13" max="16384" width="11.42578125" style="2" hidden="1"/>
  </cols>
  <sheetData>
    <row r="1" spans="1:11" s="4" customFormat="1" ht="7.5" customHeight="1" x14ac:dyDescent="0.25">
      <c r="B1" s="13"/>
      <c r="F1" s="14"/>
    </row>
    <row r="2" spans="1:11" s="4" customFormat="1" x14ac:dyDescent="0.25">
      <c r="B2" s="13"/>
      <c r="F2" s="14"/>
    </row>
    <row r="3" spans="1:11" s="4" customFormat="1" x14ac:dyDescent="0.25">
      <c r="B3" s="13"/>
      <c r="F3" s="14"/>
    </row>
    <row r="4" spans="1:11" s="4" customFormat="1" x14ac:dyDescent="0.25">
      <c r="B4" s="13"/>
      <c r="F4" s="14"/>
    </row>
    <row r="5" spans="1:11" s="4" customFormat="1" x14ac:dyDescent="0.25">
      <c r="B5" s="13"/>
      <c r="F5" s="14"/>
    </row>
    <row r="6" spans="1:11" s="4" customFormat="1" x14ac:dyDescent="0.25">
      <c r="B6" s="13"/>
      <c r="F6" s="14"/>
    </row>
    <row r="7" spans="1:11" s="4" customFormat="1" x14ac:dyDescent="0.25">
      <c r="B7" s="13"/>
      <c r="F7" s="14"/>
    </row>
    <row r="8" spans="1:11" s="4" customFormat="1" x14ac:dyDescent="0.25">
      <c r="B8" s="13"/>
      <c r="F8" s="14"/>
    </row>
    <row r="9" spans="1:11" s="4" customFormat="1" ht="7.5" customHeight="1" x14ac:dyDescent="0.25">
      <c r="B9" s="13"/>
      <c r="F9" s="14"/>
    </row>
    <row r="10" spans="1:11" s="15" customFormat="1" ht="37.5" x14ac:dyDescent="0.25">
      <c r="B10" s="168" t="s">
        <v>3</v>
      </c>
      <c r="C10" s="168"/>
      <c r="D10" s="168"/>
      <c r="E10" s="168"/>
      <c r="F10" s="168"/>
      <c r="G10" s="168"/>
      <c r="H10" s="168"/>
      <c r="I10" s="168"/>
      <c r="J10" s="168"/>
    </row>
    <row r="11" spans="1:11" s="17" customFormat="1" ht="6.75" customHeight="1" x14ac:dyDescent="0.25">
      <c r="A11" s="16"/>
      <c r="B11" s="169"/>
      <c r="C11" s="169"/>
      <c r="D11" s="169"/>
      <c r="E11" s="169"/>
      <c r="F11" s="169"/>
      <c r="G11" s="169"/>
      <c r="H11" s="169"/>
      <c r="I11" s="169"/>
      <c r="J11" s="169"/>
      <c r="K11" s="16"/>
    </row>
    <row r="12" spans="1:11" s="18" customFormat="1" ht="15.75" x14ac:dyDescent="0.25">
      <c r="B12" s="156" t="s">
        <v>4</v>
      </c>
      <c r="C12" s="156"/>
      <c r="D12" s="156"/>
      <c r="E12" s="156"/>
      <c r="F12" s="156"/>
      <c r="G12" s="156"/>
      <c r="H12" s="156"/>
      <c r="I12" s="156"/>
      <c r="J12" s="156"/>
    </row>
    <row r="13" spans="1:11" s="18" customFormat="1" ht="15.75" x14ac:dyDescent="0.25">
      <c r="B13" s="156" t="s">
        <v>5</v>
      </c>
      <c r="C13" s="156"/>
      <c r="D13" s="156"/>
      <c r="E13" s="156"/>
      <c r="F13" s="156"/>
      <c r="G13" s="156"/>
      <c r="H13" s="156"/>
      <c r="I13" s="156"/>
      <c r="J13" s="156"/>
    </row>
    <row r="14" spans="1:11" s="19" customFormat="1" ht="30" x14ac:dyDescent="0.25">
      <c r="B14" s="157" t="s">
        <v>32</v>
      </c>
      <c r="C14" s="157"/>
      <c r="D14" s="157"/>
      <c r="E14" s="157"/>
      <c r="F14" s="157"/>
      <c r="G14" s="157"/>
      <c r="H14" s="157"/>
      <c r="I14" s="157"/>
      <c r="J14" s="157"/>
    </row>
    <row r="15" spans="1:11" s="4" customFormat="1" ht="7.5" customHeight="1" x14ac:dyDescent="0.25">
      <c r="B15" s="159"/>
      <c r="C15" s="159"/>
      <c r="D15" s="159"/>
      <c r="E15" s="159"/>
      <c r="F15" s="159"/>
      <c r="G15" s="159"/>
      <c r="H15" s="159"/>
      <c r="I15" s="159"/>
      <c r="J15" s="159"/>
    </row>
    <row r="16" spans="1:11" s="4" customFormat="1" ht="7.5" customHeight="1" x14ac:dyDescent="0.25">
      <c r="B16" s="13"/>
      <c r="F16" s="14"/>
    </row>
    <row r="17" spans="2:10" s="22" customFormat="1" ht="12" x14ac:dyDescent="0.25">
      <c r="B17" s="20" t="s">
        <v>6</v>
      </c>
      <c r="C17" s="91">
        <v>2020</v>
      </c>
      <c r="D17" s="91"/>
      <c r="F17" s="23"/>
      <c r="G17" s="24"/>
    </row>
    <row r="18" spans="2:10" s="22" customFormat="1" ht="12" x14ac:dyDescent="0.25">
      <c r="B18" s="20" t="s">
        <v>7</v>
      </c>
      <c r="C18" s="91" t="s">
        <v>8</v>
      </c>
      <c r="D18" s="91"/>
      <c r="E18" s="158" t="s">
        <v>9</v>
      </c>
      <c r="F18" s="158"/>
      <c r="G18" s="158"/>
      <c r="H18" s="158"/>
      <c r="I18" s="158"/>
      <c r="J18" s="158"/>
    </row>
    <row r="19" spans="2:10" s="22" customFormat="1" ht="12" x14ac:dyDescent="0.25">
      <c r="B19" s="20" t="s">
        <v>10</v>
      </c>
      <c r="C19" s="91" t="s">
        <v>11</v>
      </c>
      <c r="D19" s="91"/>
      <c r="E19" s="158" t="s">
        <v>12</v>
      </c>
      <c r="F19" s="158"/>
      <c r="G19" s="158"/>
      <c r="H19" s="158"/>
      <c r="I19" s="158"/>
      <c r="J19" s="158"/>
    </row>
    <row r="20" spans="2:10" s="22" customFormat="1" ht="12" x14ac:dyDescent="0.25">
      <c r="B20" s="20" t="s">
        <v>13</v>
      </c>
      <c r="C20" s="91" t="s">
        <v>11</v>
      </c>
      <c r="D20" s="91"/>
      <c r="E20" s="158" t="s">
        <v>12</v>
      </c>
      <c r="F20" s="158"/>
      <c r="G20" s="158"/>
      <c r="H20" s="158"/>
      <c r="I20" s="158"/>
      <c r="J20" s="158"/>
    </row>
    <row r="21" spans="2:10" s="22" customFormat="1" ht="12" x14ac:dyDescent="0.25">
      <c r="B21" s="20" t="s">
        <v>14</v>
      </c>
      <c r="C21" s="91" t="s">
        <v>15</v>
      </c>
      <c r="D21" s="91"/>
      <c r="E21" s="158" t="s">
        <v>16</v>
      </c>
      <c r="F21" s="158"/>
      <c r="G21" s="158"/>
      <c r="H21" s="158"/>
      <c r="I21" s="158"/>
      <c r="J21" s="158"/>
    </row>
    <row r="22" spans="2:10" s="4" customFormat="1" ht="7.5" customHeight="1" x14ac:dyDescent="0.25">
      <c r="B22" s="159"/>
      <c r="C22" s="159"/>
      <c r="D22" s="159"/>
      <c r="E22" s="159"/>
      <c r="F22" s="159"/>
      <c r="G22" s="159"/>
      <c r="H22" s="159"/>
      <c r="I22" s="159"/>
      <c r="J22" s="159"/>
    </row>
    <row r="23" spans="2:10" s="4" customFormat="1" ht="7.5" customHeight="1" x14ac:dyDescent="0.25">
      <c r="B23" s="13"/>
      <c r="F23" s="14"/>
    </row>
    <row r="24" spans="2:10" s="5" customFormat="1" ht="23.25" x14ac:dyDescent="0.25">
      <c r="B24" s="160" t="s">
        <v>23</v>
      </c>
      <c r="C24" s="160"/>
      <c r="D24" s="160"/>
      <c r="E24" s="160"/>
      <c r="F24" s="160"/>
      <c r="G24" s="160"/>
      <c r="H24" s="160"/>
      <c r="I24" s="160"/>
      <c r="J24" s="160"/>
    </row>
    <row r="25" spans="2:10" s="5" customFormat="1" x14ac:dyDescent="0.25">
      <c r="C25" s="4"/>
      <c r="D25" s="4"/>
      <c r="E25" s="9"/>
      <c r="F25" s="10"/>
      <c r="I25" s="12"/>
    </row>
    <row r="26" spans="2:10" s="5" customFormat="1" x14ac:dyDescent="0.25">
      <c r="B26" s="154" t="s">
        <v>21</v>
      </c>
      <c r="C26" s="154"/>
      <c r="D26" s="11">
        <f>SUM($F$30:$F$1048576)</f>
        <v>4477500</v>
      </c>
      <c r="F26" s="10"/>
      <c r="I26" s="12"/>
    </row>
    <row r="27" spans="2:10" s="5" customFormat="1" x14ac:dyDescent="0.25">
      <c r="B27" s="154" t="s">
        <v>22</v>
      </c>
      <c r="C27" s="154"/>
      <c r="D27" s="11">
        <f>SUMIF($C$30:$C$1048576,"Viveristas",$F$30:$F$1048576)</f>
        <v>4477500</v>
      </c>
      <c r="F27" s="10"/>
      <c r="I27" s="12"/>
    </row>
    <row r="28" spans="2:10" s="4" customFormat="1" ht="19.5" customHeight="1" x14ac:dyDescent="0.25">
      <c r="B28" s="13"/>
      <c r="F28" s="14"/>
    </row>
    <row r="29" spans="2:10" s="25" customFormat="1" ht="28.5" x14ac:dyDescent="0.25">
      <c r="B29" s="86" t="s">
        <v>33</v>
      </c>
      <c r="C29" s="87" t="s">
        <v>29</v>
      </c>
      <c r="D29" s="86" t="s">
        <v>20</v>
      </c>
      <c r="E29" s="86" t="s">
        <v>17</v>
      </c>
      <c r="F29" s="88" t="s">
        <v>18</v>
      </c>
      <c r="G29" s="89" t="s">
        <v>19</v>
      </c>
      <c r="H29" s="89" t="s">
        <v>2</v>
      </c>
      <c r="I29" s="90" t="s">
        <v>1</v>
      </c>
      <c r="J29" s="86" t="s">
        <v>0</v>
      </c>
    </row>
    <row r="30" spans="2:10" ht="28.5" x14ac:dyDescent="0.25">
      <c r="B30" s="85" t="s">
        <v>189</v>
      </c>
      <c r="C30" s="47" t="s">
        <v>44</v>
      </c>
      <c r="D30" s="47" t="s">
        <v>403</v>
      </c>
      <c r="E30" s="47" t="s">
        <v>200</v>
      </c>
      <c r="F30" s="38">
        <v>517500</v>
      </c>
      <c r="G30" s="82">
        <v>44032</v>
      </c>
      <c r="H30" s="83" t="str">
        <f t="shared" ref="H30:H38" ca="1" si="0">IF($G30="","",IF((TODAY()-$G30)=1,(TODAY()-$G30)&amp;" día",IF((TODAY()-$G30)=-1,(TODAY()-$G30)&amp;" día",(TODAY()-$G30)&amp;" días")))</f>
        <v>758 días</v>
      </c>
      <c r="I30" s="84" t="s">
        <v>24</v>
      </c>
      <c r="J30" s="47" t="s">
        <v>201</v>
      </c>
    </row>
    <row r="31" spans="2:10" ht="28.5" x14ac:dyDescent="0.25">
      <c r="B31" s="85" t="s">
        <v>189</v>
      </c>
      <c r="C31" s="47" t="s">
        <v>44</v>
      </c>
      <c r="D31" s="47" t="s">
        <v>404</v>
      </c>
      <c r="E31" s="47" t="s">
        <v>200</v>
      </c>
      <c r="F31" s="38">
        <v>525000</v>
      </c>
      <c r="G31" s="82">
        <v>44032</v>
      </c>
      <c r="H31" s="83" t="str">
        <f t="shared" ca="1" si="0"/>
        <v>758 días</v>
      </c>
      <c r="I31" s="84" t="s">
        <v>24</v>
      </c>
      <c r="J31" s="47" t="s">
        <v>201</v>
      </c>
    </row>
    <row r="32" spans="2:10" ht="30" customHeight="1" x14ac:dyDescent="0.25">
      <c r="B32" s="85" t="s">
        <v>189</v>
      </c>
      <c r="C32" s="47" t="s">
        <v>44</v>
      </c>
      <c r="D32" s="47" t="s">
        <v>405</v>
      </c>
      <c r="E32" s="47" t="s">
        <v>200</v>
      </c>
      <c r="F32" s="38">
        <v>258750</v>
      </c>
      <c r="G32" s="82">
        <v>44032</v>
      </c>
      <c r="H32" s="83" t="str">
        <f t="shared" ca="1" si="0"/>
        <v>758 días</v>
      </c>
      <c r="I32" s="84" t="s">
        <v>24</v>
      </c>
      <c r="J32" s="47" t="s">
        <v>201</v>
      </c>
    </row>
    <row r="33" spans="2:10" ht="30" customHeight="1" x14ac:dyDescent="0.25">
      <c r="B33" s="85" t="s">
        <v>189</v>
      </c>
      <c r="C33" s="47" t="s">
        <v>44</v>
      </c>
      <c r="D33" s="47" t="s">
        <v>406</v>
      </c>
      <c r="E33" s="47" t="s">
        <v>200</v>
      </c>
      <c r="F33" s="38">
        <v>157500</v>
      </c>
      <c r="G33" s="82">
        <v>44032</v>
      </c>
      <c r="H33" s="83" t="str">
        <f t="shared" ca="1" si="0"/>
        <v>758 días</v>
      </c>
      <c r="I33" s="84" t="s">
        <v>24</v>
      </c>
      <c r="J33" s="47" t="s">
        <v>201</v>
      </c>
    </row>
    <row r="34" spans="2:10" ht="28.5" x14ac:dyDescent="0.25">
      <c r="B34" s="85" t="s">
        <v>189</v>
      </c>
      <c r="C34" s="47" t="s">
        <v>44</v>
      </c>
      <c r="D34" s="47" t="s">
        <v>183</v>
      </c>
      <c r="E34" s="47" t="s">
        <v>200</v>
      </c>
      <c r="F34" s="38">
        <v>86250</v>
      </c>
      <c r="G34" s="82">
        <v>44032</v>
      </c>
      <c r="H34" s="83" t="str">
        <f t="shared" ca="1" si="0"/>
        <v>758 días</v>
      </c>
      <c r="I34" s="84" t="s">
        <v>24</v>
      </c>
      <c r="J34" s="47" t="s">
        <v>201</v>
      </c>
    </row>
    <row r="35" spans="2:10" ht="28.5" x14ac:dyDescent="0.25">
      <c r="B35" s="85" t="s">
        <v>189</v>
      </c>
      <c r="C35" s="47" t="s">
        <v>44</v>
      </c>
      <c r="D35" s="47" t="s">
        <v>407</v>
      </c>
      <c r="E35" s="47" t="s">
        <v>200</v>
      </c>
      <c r="F35" s="38">
        <v>172500</v>
      </c>
      <c r="G35" s="82">
        <v>44032</v>
      </c>
      <c r="H35" s="83" t="str">
        <f t="shared" ca="1" si="0"/>
        <v>758 días</v>
      </c>
      <c r="I35" s="84" t="s">
        <v>24</v>
      </c>
      <c r="J35" s="47" t="s">
        <v>201</v>
      </c>
    </row>
    <row r="36" spans="2:10" ht="28.5" customHeight="1" x14ac:dyDescent="0.25">
      <c r="B36" s="85" t="s">
        <v>189</v>
      </c>
      <c r="C36" s="47" t="s">
        <v>44</v>
      </c>
      <c r="D36" s="47" t="s">
        <v>408</v>
      </c>
      <c r="E36" s="47" t="s">
        <v>200</v>
      </c>
      <c r="F36" s="38">
        <v>1725000</v>
      </c>
      <c r="G36" s="82">
        <v>44032</v>
      </c>
      <c r="H36" s="83" t="str">
        <f t="shared" ca="1" si="0"/>
        <v>758 días</v>
      </c>
      <c r="I36" s="84" t="s">
        <v>24</v>
      </c>
      <c r="J36" s="47" t="s">
        <v>201</v>
      </c>
    </row>
    <row r="37" spans="2:10" ht="28.5" x14ac:dyDescent="0.25">
      <c r="B37" s="85" t="s">
        <v>189</v>
      </c>
      <c r="C37" s="47" t="s">
        <v>44</v>
      </c>
      <c r="D37" s="47" t="s">
        <v>409</v>
      </c>
      <c r="E37" s="47" t="s">
        <v>200</v>
      </c>
      <c r="F37" s="38">
        <v>517500</v>
      </c>
      <c r="G37" s="82">
        <v>44033</v>
      </c>
      <c r="H37" s="83" t="str">
        <f t="shared" ca="1" si="0"/>
        <v>757 días</v>
      </c>
      <c r="I37" s="84" t="s">
        <v>24</v>
      </c>
      <c r="J37" s="47" t="s">
        <v>201</v>
      </c>
    </row>
    <row r="38" spans="2:10" ht="26.25" customHeight="1" x14ac:dyDescent="0.25">
      <c r="B38" s="85" t="s">
        <v>189</v>
      </c>
      <c r="C38" s="47" t="s">
        <v>44</v>
      </c>
      <c r="D38" s="47" t="s">
        <v>410</v>
      </c>
      <c r="E38" s="47" t="s">
        <v>200</v>
      </c>
      <c r="F38" s="38">
        <v>517500</v>
      </c>
      <c r="G38" s="82">
        <v>44033</v>
      </c>
      <c r="H38" s="83" t="str">
        <f t="shared" ca="1" si="0"/>
        <v>757 días</v>
      </c>
      <c r="I38" s="84" t="s">
        <v>24</v>
      </c>
      <c r="J38" s="47" t="s">
        <v>201</v>
      </c>
    </row>
    <row r="39" spans="2:10" x14ac:dyDescent="0.25"/>
    <row r="40" spans="2:10" x14ac:dyDescent="0.25"/>
    <row r="41" spans="2:10" x14ac:dyDescent="0.25"/>
    <row r="42" spans="2:10" x14ac:dyDescent="0.25"/>
    <row r="43" spans="2:10" x14ac:dyDescent="0.25"/>
    <row r="44" spans="2:10" x14ac:dyDescent="0.25"/>
    <row r="45" spans="2:10" x14ac:dyDescent="0.25"/>
    <row r="46" spans="2:10" x14ac:dyDescent="0.25"/>
    <row r="47" spans="2:10" x14ac:dyDescent="0.25"/>
    <row r="48" spans="2:10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</sheetData>
  <sheetProtection sort="0"/>
  <autoFilter ref="B29:J38" xr:uid="{00000000-0009-0000-0000-000002000000}">
    <filterColumn colId="3">
      <filters>
        <filter val="Viverista (Café)"/>
      </filters>
    </filterColumn>
  </autoFilter>
  <mergeCells count="14">
    <mergeCell ref="B15:J15"/>
    <mergeCell ref="B10:J10"/>
    <mergeCell ref="B11:J11"/>
    <mergeCell ref="B12:J12"/>
    <mergeCell ref="B13:J13"/>
    <mergeCell ref="B14:J14"/>
    <mergeCell ref="B26:C26"/>
    <mergeCell ref="B27:C27"/>
    <mergeCell ref="E18:J18"/>
    <mergeCell ref="E19:J19"/>
    <mergeCell ref="E20:J20"/>
    <mergeCell ref="E21:J21"/>
    <mergeCell ref="B22:J22"/>
    <mergeCell ref="B24:J24"/>
  </mergeCells>
  <pageMargins left="0.7" right="0.7" top="0.75" bottom="0.75" header="0.3" footer="0.3"/>
  <pageSetup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Referencias!$A$1:$A$9</xm:f>
          </x14:formula1>
          <xm:sqref>F39:F1048576 I30:I38</xm:sqref>
        </x14:dataValidation>
        <x14:dataValidation type="list" allowBlank="1" showInputMessage="1" showErrorMessage="1" xr:uid="{00000000-0002-0000-0200-000001000000}">
          <x14:formula1>
            <xm:f>Referencias!$E$1:$E$6</xm:f>
          </x14:formula1>
          <xm:sqref>C30:C38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1"/>
  <sheetViews>
    <sheetView topLeftCell="A28" workbookViewId="0">
      <selection activeCell="B3" sqref="B3"/>
    </sheetView>
  </sheetViews>
  <sheetFormatPr baseColWidth="10" defaultColWidth="8.85546875" defaultRowHeight="15" x14ac:dyDescent="0.25"/>
  <cols>
    <col min="1" max="1" width="35.28515625" customWidth="1"/>
    <col min="2" max="2" width="28.42578125" customWidth="1"/>
    <col min="3" max="3" width="13.42578125" bestFit="1" customWidth="1"/>
    <col min="4" max="4" width="30.85546875" bestFit="1" customWidth="1"/>
    <col min="5" max="5" width="26.140625" bestFit="1" customWidth="1"/>
  </cols>
  <sheetData>
    <row r="1" spans="1:5" x14ac:dyDescent="0.25">
      <c r="A1" s="26" t="s">
        <v>65</v>
      </c>
      <c r="B1" t="s">
        <v>199</v>
      </c>
    </row>
    <row r="3" spans="1:5" x14ac:dyDescent="0.25">
      <c r="A3" s="26" t="s">
        <v>52</v>
      </c>
      <c r="B3" s="26" t="s">
        <v>54</v>
      </c>
      <c r="C3" s="26" t="s">
        <v>53</v>
      </c>
      <c r="D3" s="26" t="s">
        <v>56</v>
      </c>
      <c r="E3" t="s">
        <v>370</v>
      </c>
    </row>
    <row r="4" spans="1:5" x14ac:dyDescent="0.25">
      <c r="A4" t="s">
        <v>180</v>
      </c>
      <c r="B4" t="s">
        <v>238</v>
      </c>
      <c r="C4" t="s">
        <v>181</v>
      </c>
      <c r="D4" t="s">
        <v>69</v>
      </c>
      <c r="E4" s="27">
        <v>8050000</v>
      </c>
    </row>
    <row r="5" spans="1:5" x14ac:dyDescent="0.25">
      <c r="A5" t="s">
        <v>256</v>
      </c>
      <c r="B5" t="s">
        <v>257</v>
      </c>
      <c r="C5" t="s">
        <v>397</v>
      </c>
      <c r="D5" t="s">
        <v>69</v>
      </c>
      <c r="E5" s="27">
        <v>23000000</v>
      </c>
    </row>
    <row r="6" spans="1:5" x14ac:dyDescent="0.25">
      <c r="A6" t="s">
        <v>256</v>
      </c>
      <c r="B6" t="s">
        <v>257</v>
      </c>
      <c r="C6" t="s">
        <v>397</v>
      </c>
      <c r="D6" t="s">
        <v>191</v>
      </c>
      <c r="E6" s="27">
        <v>3600000</v>
      </c>
    </row>
    <row r="7" spans="1:5" x14ac:dyDescent="0.25">
      <c r="A7" t="s">
        <v>242</v>
      </c>
      <c r="B7" t="s">
        <v>243</v>
      </c>
      <c r="C7" t="s">
        <v>397</v>
      </c>
      <c r="D7" t="s">
        <v>69</v>
      </c>
      <c r="E7" s="27">
        <v>5750000</v>
      </c>
    </row>
    <row r="8" spans="1:5" x14ac:dyDescent="0.25">
      <c r="A8" t="s">
        <v>104</v>
      </c>
      <c r="B8" t="s">
        <v>81</v>
      </c>
      <c r="C8" t="s">
        <v>80</v>
      </c>
      <c r="D8" t="s">
        <v>69</v>
      </c>
      <c r="E8" s="27">
        <v>34500000</v>
      </c>
    </row>
    <row r="9" spans="1:5" x14ac:dyDescent="0.25">
      <c r="A9" t="s">
        <v>110</v>
      </c>
      <c r="B9" t="s">
        <v>220</v>
      </c>
      <c r="C9" t="s">
        <v>111</v>
      </c>
      <c r="D9" t="s">
        <v>69</v>
      </c>
      <c r="E9" s="27">
        <v>12650000</v>
      </c>
    </row>
    <row r="10" spans="1:5" x14ac:dyDescent="0.25">
      <c r="A10" t="s">
        <v>110</v>
      </c>
      <c r="B10" t="s">
        <v>220</v>
      </c>
      <c r="C10" t="s">
        <v>111</v>
      </c>
      <c r="D10" t="s">
        <v>191</v>
      </c>
      <c r="E10" s="27">
        <v>1200000</v>
      </c>
    </row>
    <row r="11" spans="1:5" x14ac:dyDescent="0.25">
      <c r="A11" t="s">
        <v>110</v>
      </c>
      <c r="B11" t="s">
        <v>220</v>
      </c>
      <c r="C11" t="s">
        <v>111</v>
      </c>
      <c r="D11" t="s">
        <v>313</v>
      </c>
      <c r="E11" s="27">
        <v>1050000</v>
      </c>
    </row>
    <row r="12" spans="1:5" x14ac:dyDescent="0.25">
      <c r="A12" t="s">
        <v>234</v>
      </c>
      <c r="B12" t="s">
        <v>235</v>
      </c>
      <c r="C12" t="s">
        <v>397</v>
      </c>
      <c r="D12" t="s">
        <v>69</v>
      </c>
      <c r="E12" s="27">
        <v>8050000</v>
      </c>
    </row>
    <row r="13" spans="1:5" x14ac:dyDescent="0.25">
      <c r="A13" t="s">
        <v>234</v>
      </c>
      <c r="B13" t="s">
        <v>235</v>
      </c>
      <c r="C13" t="s">
        <v>397</v>
      </c>
      <c r="D13" t="s">
        <v>313</v>
      </c>
      <c r="E13" s="27">
        <v>1050000</v>
      </c>
    </row>
    <row r="14" spans="1:5" x14ac:dyDescent="0.25">
      <c r="A14" t="s">
        <v>129</v>
      </c>
      <c r="B14" t="s">
        <v>209</v>
      </c>
      <c r="C14" t="s">
        <v>130</v>
      </c>
      <c r="D14" t="s">
        <v>69</v>
      </c>
      <c r="E14" s="27">
        <v>11500000</v>
      </c>
    </row>
    <row r="15" spans="1:5" x14ac:dyDescent="0.25">
      <c r="A15" t="s">
        <v>48</v>
      </c>
      <c r="B15" t="s">
        <v>210</v>
      </c>
      <c r="C15" t="s">
        <v>125</v>
      </c>
      <c r="D15" t="s">
        <v>68</v>
      </c>
      <c r="E15" s="27">
        <v>5000000</v>
      </c>
    </row>
    <row r="16" spans="1:5" x14ac:dyDescent="0.25">
      <c r="A16" t="s">
        <v>48</v>
      </c>
      <c r="B16" t="s">
        <v>210</v>
      </c>
      <c r="C16" t="s">
        <v>125</v>
      </c>
      <c r="D16" t="s">
        <v>69</v>
      </c>
      <c r="E16" s="27">
        <v>5750000</v>
      </c>
    </row>
    <row r="17" spans="1:5" x14ac:dyDescent="0.25">
      <c r="A17" t="s">
        <v>49</v>
      </c>
      <c r="B17" t="s">
        <v>213</v>
      </c>
      <c r="C17" t="s">
        <v>116</v>
      </c>
      <c r="D17" t="s">
        <v>69</v>
      </c>
      <c r="E17" s="27">
        <v>5750000</v>
      </c>
    </row>
    <row r="18" spans="1:5" x14ac:dyDescent="0.25">
      <c r="A18" t="s">
        <v>105</v>
      </c>
      <c r="B18" t="s">
        <v>86</v>
      </c>
      <c r="C18" t="s">
        <v>85</v>
      </c>
      <c r="D18" t="s">
        <v>69</v>
      </c>
      <c r="E18" s="27">
        <v>23000000</v>
      </c>
    </row>
    <row r="19" spans="1:5" x14ac:dyDescent="0.25">
      <c r="A19" t="s">
        <v>105</v>
      </c>
      <c r="B19" t="s">
        <v>86</v>
      </c>
      <c r="C19" t="s">
        <v>85</v>
      </c>
      <c r="D19" t="s">
        <v>191</v>
      </c>
      <c r="E19" s="27">
        <v>2400000</v>
      </c>
    </row>
    <row r="20" spans="1:5" x14ac:dyDescent="0.25">
      <c r="A20" t="s">
        <v>168</v>
      </c>
      <c r="B20" t="s">
        <v>205</v>
      </c>
      <c r="C20" t="s">
        <v>169</v>
      </c>
      <c r="D20" t="s">
        <v>69</v>
      </c>
      <c r="E20" s="27">
        <v>17250000</v>
      </c>
    </row>
    <row r="21" spans="1:5" x14ac:dyDescent="0.25">
      <c r="A21" t="s">
        <v>168</v>
      </c>
      <c r="B21" t="s">
        <v>205</v>
      </c>
      <c r="C21" t="s">
        <v>169</v>
      </c>
      <c r="D21" t="s">
        <v>191</v>
      </c>
      <c r="E21" s="27">
        <v>2400000</v>
      </c>
    </row>
    <row r="22" spans="1:5" x14ac:dyDescent="0.25">
      <c r="A22" t="s">
        <v>248</v>
      </c>
      <c r="B22" t="s">
        <v>371</v>
      </c>
      <c r="C22" t="s">
        <v>397</v>
      </c>
      <c r="D22" t="s">
        <v>69</v>
      </c>
      <c r="E22" s="27">
        <v>5750000</v>
      </c>
    </row>
    <row r="23" spans="1:5" x14ac:dyDescent="0.25">
      <c r="A23" t="s">
        <v>113</v>
      </c>
      <c r="B23" t="s">
        <v>206</v>
      </c>
      <c r="C23" t="s">
        <v>114</v>
      </c>
      <c r="D23" t="s">
        <v>69</v>
      </c>
      <c r="E23" s="27">
        <v>13800000</v>
      </c>
    </row>
    <row r="24" spans="1:5" x14ac:dyDescent="0.25">
      <c r="A24" t="s">
        <v>113</v>
      </c>
      <c r="B24" t="s">
        <v>206</v>
      </c>
      <c r="C24" t="s">
        <v>114</v>
      </c>
      <c r="D24" t="s">
        <v>72</v>
      </c>
      <c r="E24" s="27">
        <v>2100000</v>
      </c>
    </row>
    <row r="25" spans="1:5" x14ac:dyDescent="0.25">
      <c r="A25" t="s">
        <v>113</v>
      </c>
      <c r="B25" t="s">
        <v>206</v>
      </c>
      <c r="C25" t="s">
        <v>114</v>
      </c>
      <c r="D25" t="s">
        <v>191</v>
      </c>
      <c r="E25" s="27">
        <v>2400000</v>
      </c>
    </row>
    <row r="26" spans="1:5" x14ac:dyDescent="0.25">
      <c r="A26" t="s">
        <v>232</v>
      </c>
      <c r="B26" t="s">
        <v>233</v>
      </c>
      <c r="C26" t="s">
        <v>397</v>
      </c>
      <c r="D26" t="s">
        <v>69</v>
      </c>
      <c r="E26" s="27">
        <v>9200000</v>
      </c>
    </row>
    <row r="27" spans="1:5" x14ac:dyDescent="0.25">
      <c r="A27" t="s">
        <v>100</v>
      </c>
      <c r="B27" t="s">
        <v>215</v>
      </c>
      <c r="C27" t="s">
        <v>101</v>
      </c>
      <c r="D27" t="s">
        <v>69</v>
      </c>
      <c r="E27" s="27">
        <v>2300000</v>
      </c>
    </row>
    <row r="28" spans="1:5" x14ac:dyDescent="0.25">
      <c r="A28" t="s">
        <v>254</v>
      </c>
      <c r="B28" t="s">
        <v>255</v>
      </c>
      <c r="C28" t="s">
        <v>397</v>
      </c>
      <c r="D28" t="s">
        <v>72</v>
      </c>
      <c r="E28" s="27">
        <v>2100000</v>
      </c>
    </row>
    <row r="29" spans="1:5" x14ac:dyDescent="0.25">
      <c r="A29" t="s">
        <v>225</v>
      </c>
      <c r="B29" t="s">
        <v>226</v>
      </c>
      <c r="C29" t="s">
        <v>397</v>
      </c>
      <c r="D29" t="s">
        <v>69</v>
      </c>
      <c r="E29" s="27">
        <v>11500000</v>
      </c>
    </row>
    <row r="30" spans="1:5" x14ac:dyDescent="0.25">
      <c r="A30" t="s">
        <v>225</v>
      </c>
      <c r="B30" t="s">
        <v>226</v>
      </c>
      <c r="C30" t="s">
        <v>397</v>
      </c>
      <c r="D30" t="s">
        <v>191</v>
      </c>
      <c r="E30" s="27">
        <v>2400000</v>
      </c>
    </row>
    <row r="31" spans="1:5" x14ac:dyDescent="0.25">
      <c r="A31" t="s">
        <v>227</v>
      </c>
      <c r="B31" t="s">
        <v>228</v>
      </c>
      <c r="C31" t="s">
        <v>358</v>
      </c>
      <c r="D31" t="s">
        <v>69</v>
      </c>
      <c r="E31" s="27">
        <v>11500000</v>
      </c>
    </row>
    <row r="32" spans="1:5" x14ac:dyDescent="0.25">
      <c r="A32" t="s">
        <v>227</v>
      </c>
      <c r="B32" t="s">
        <v>228</v>
      </c>
      <c r="C32" t="s">
        <v>358</v>
      </c>
      <c r="D32" t="s">
        <v>191</v>
      </c>
      <c r="E32" s="27">
        <v>1150000</v>
      </c>
    </row>
    <row r="33" spans="1:5" x14ac:dyDescent="0.25">
      <c r="A33" t="s">
        <v>102</v>
      </c>
      <c r="B33" t="s">
        <v>67</v>
      </c>
      <c r="C33" t="s">
        <v>66</v>
      </c>
      <c r="D33" t="s">
        <v>68</v>
      </c>
      <c r="E33" s="27">
        <v>23000000</v>
      </c>
    </row>
    <row r="34" spans="1:5" x14ac:dyDescent="0.25">
      <c r="A34" t="s">
        <v>223</v>
      </c>
      <c r="B34" t="s">
        <v>224</v>
      </c>
      <c r="C34" t="s">
        <v>397</v>
      </c>
      <c r="D34" t="s">
        <v>68</v>
      </c>
      <c r="E34" s="27">
        <v>15000000</v>
      </c>
    </row>
    <row r="35" spans="1:5" x14ac:dyDescent="0.25">
      <c r="A35" t="s">
        <v>244</v>
      </c>
      <c r="B35" t="s">
        <v>245</v>
      </c>
      <c r="C35" t="s">
        <v>397</v>
      </c>
      <c r="D35" t="s">
        <v>69</v>
      </c>
      <c r="E35" s="27">
        <v>5750000</v>
      </c>
    </row>
    <row r="36" spans="1:5" x14ac:dyDescent="0.25">
      <c r="A36" t="s">
        <v>249</v>
      </c>
      <c r="B36" t="s">
        <v>250</v>
      </c>
      <c r="C36" t="s">
        <v>397</v>
      </c>
      <c r="D36" t="s">
        <v>69</v>
      </c>
      <c r="E36" s="27">
        <v>5750000</v>
      </c>
    </row>
    <row r="37" spans="1:5" x14ac:dyDescent="0.25">
      <c r="A37" t="s">
        <v>218</v>
      </c>
      <c r="B37" t="s">
        <v>219</v>
      </c>
      <c r="C37" t="s">
        <v>159</v>
      </c>
      <c r="D37" t="s">
        <v>69</v>
      </c>
      <c r="E37" s="27">
        <v>11500000</v>
      </c>
    </row>
    <row r="38" spans="1:5" x14ac:dyDescent="0.25">
      <c r="A38" t="s">
        <v>218</v>
      </c>
      <c r="B38" t="s">
        <v>219</v>
      </c>
      <c r="C38" t="s">
        <v>159</v>
      </c>
      <c r="D38" t="s">
        <v>191</v>
      </c>
      <c r="E38" s="27">
        <v>2400000</v>
      </c>
    </row>
    <row r="39" spans="1:5" x14ac:dyDescent="0.25">
      <c r="A39" t="s">
        <v>229</v>
      </c>
      <c r="B39" t="s">
        <v>230</v>
      </c>
      <c r="C39" t="s">
        <v>397</v>
      </c>
      <c r="D39" t="s">
        <v>69</v>
      </c>
      <c r="E39" s="27">
        <v>11500000</v>
      </c>
    </row>
    <row r="40" spans="1:5" x14ac:dyDescent="0.25">
      <c r="A40" t="s">
        <v>174</v>
      </c>
      <c r="B40" t="s">
        <v>217</v>
      </c>
      <c r="C40" t="s">
        <v>175</v>
      </c>
      <c r="D40" t="s">
        <v>72</v>
      </c>
      <c r="E40" s="27">
        <v>10500000</v>
      </c>
    </row>
    <row r="41" spans="1:5" x14ac:dyDescent="0.25">
      <c r="A41" t="s">
        <v>106</v>
      </c>
      <c r="B41" t="s">
        <v>211</v>
      </c>
      <c r="C41" t="s">
        <v>107</v>
      </c>
      <c r="D41" t="s">
        <v>69</v>
      </c>
      <c r="E41" s="27">
        <v>9200000</v>
      </c>
    </row>
    <row r="42" spans="1:5" x14ac:dyDescent="0.25">
      <c r="A42" t="s">
        <v>153</v>
      </c>
      <c r="B42" t="s">
        <v>212</v>
      </c>
      <c r="C42" t="s">
        <v>154</v>
      </c>
      <c r="D42" t="s">
        <v>69</v>
      </c>
      <c r="E42" s="27">
        <v>6900000</v>
      </c>
    </row>
    <row r="43" spans="1:5" x14ac:dyDescent="0.25">
      <c r="A43" t="s">
        <v>89</v>
      </c>
      <c r="B43" t="s">
        <v>208</v>
      </c>
      <c r="C43" t="s">
        <v>90</v>
      </c>
      <c r="D43" t="s">
        <v>69</v>
      </c>
      <c r="E43" s="27">
        <v>11500000</v>
      </c>
    </row>
    <row r="44" spans="1:5" x14ac:dyDescent="0.25">
      <c r="A44" t="s">
        <v>240</v>
      </c>
      <c r="B44" t="s">
        <v>241</v>
      </c>
      <c r="C44" t="s">
        <v>397</v>
      </c>
      <c r="D44" t="s">
        <v>69</v>
      </c>
      <c r="E44" s="27">
        <v>6900000</v>
      </c>
    </row>
    <row r="45" spans="1:5" x14ac:dyDescent="0.25">
      <c r="A45" t="s">
        <v>246</v>
      </c>
      <c r="B45" t="s">
        <v>247</v>
      </c>
      <c r="C45" t="s">
        <v>397</v>
      </c>
      <c r="D45" t="s">
        <v>69</v>
      </c>
      <c r="E45" s="27">
        <v>5750000</v>
      </c>
    </row>
    <row r="46" spans="1:5" x14ac:dyDescent="0.25">
      <c r="A46" t="s">
        <v>236</v>
      </c>
      <c r="B46" t="s">
        <v>237</v>
      </c>
      <c r="C46" t="s">
        <v>397</v>
      </c>
      <c r="D46" t="s">
        <v>69</v>
      </c>
      <c r="E46" s="27">
        <v>8625000</v>
      </c>
    </row>
    <row r="47" spans="1:5" x14ac:dyDescent="0.25">
      <c r="A47" t="s">
        <v>292</v>
      </c>
      <c r="B47" t="s">
        <v>239</v>
      </c>
      <c r="C47" t="s">
        <v>397</v>
      </c>
      <c r="D47" t="s">
        <v>69</v>
      </c>
      <c r="E47" s="27">
        <v>6900000</v>
      </c>
    </row>
    <row r="48" spans="1:5" x14ac:dyDescent="0.25">
      <c r="A48" t="s">
        <v>138</v>
      </c>
      <c r="B48" t="s">
        <v>231</v>
      </c>
      <c r="C48" t="s">
        <v>397</v>
      </c>
      <c r="D48" t="s">
        <v>69</v>
      </c>
      <c r="E48" s="27">
        <v>11500000</v>
      </c>
    </row>
    <row r="49" spans="1:5" x14ac:dyDescent="0.25">
      <c r="A49" t="s">
        <v>118</v>
      </c>
      <c r="B49" t="s">
        <v>214</v>
      </c>
      <c r="C49" t="s">
        <v>119</v>
      </c>
      <c r="D49" t="s">
        <v>69</v>
      </c>
      <c r="E49" s="27">
        <v>2300000</v>
      </c>
    </row>
    <row r="50" spans="1:5" x14ac:dyDescent="0.25">
      <c r="A50" t="s">
        <v>258</v>
      </c>
      <c r="B50" t="s">
        <v>259</v>
      </c>
      <c r="C50" t="s">
        <v>397</v>
      </c>
      <c r="D50" t="s">
        <v>69</v>
      </c>
      <c r="E50" s="27">
        <v>11500000</v>
      </c>
    </row>
    <row r="51" spans="1:5" x14ac:dyDescent="0.25">
      <c r="A51" t="s">
        <v>50</v>
      </c>
      <c r="B51" t="s">
        <v>253</v>
      </c>
      <c r="C51" t="s">
        <v>397</v>
      </c>
      <c r="D51" t="s">
        <v>68</v>
      </c>
      <c r="E51" s="27">
        <v>5000000</v>
      </c>
    </row>
    <row r="52" spans="1:5" x14ac:dyDescent="0.25">
      <c r="A52" t="s">
        <v>351</v>
      </c>
      <c r="B52" t="s">
        <v>204</v>
      </c>
      <c r="C52" t="s">
        <v>142</v>
      </c>
      <c r="D52" t="s">
        <v>69</v>
      </c>
      <c r="E52" s="27">
        <v>23000000</v>
      </c>
    </row>
    <row r="53" spans="1:5" x14ac:dyDescent="0.25">
      <c r="A53" t="s">
        <v>221</v>
      </c>
      <c r="B53" t="s">
        <v>222</v>
      </c>
      <c r="C53" t="s">
        <v>397</v>
      </c>
      <c r="D53" t="s">
        <v>69</v>
      </c>
      <c r="E53" s="27">
        <v>17250000</v>
      </c>
    </row>
    <row r="54" spans="1:5" x14ac:dyDescent="0.25">
      <c r="A54" t="s">
        <v>121</v>
      </c>
      <c r="B54" t="s">
        <v>216</v>
      </c>
      <c r="C54" t="s">
        <v>365</v>
      </c>
      <c r="D54" t="s">
        <v>69</v>
      </c>
      <c r="E54" s="27">
        <v>2300000</v>
      </c>
    </row>
    <row r="55" spans="1:5" x14ac:dyDescent="0.25">
      <c r="A55" t="s">
        <v>251</v>
      </c>
      <c r="B55" t="s">
        <v>252</v>
      </c>
      <c r="C55" t="s">
        <v>397</v>
      </c>
      <c r="D55" t="s">
        <v>69</v>
      </c>
      <c r="E55" s="27">
        <v>5750000</v>
      </c>
    </row>
    <row r="56" spans="1:5" x14ac:dyDescent="0.25">
      <c r="A56" t="s">
        <v>171</v>
      </c>
      <c r="B56" t="s">
        <v>202</v>
      </c>
      <c r="C56" t="s">
        <v>172</v>
      </c>
      <c r="D56" t="s">
        <v>68</v>
      </c>
      <c r="E56" s="27">
        <v>40000000</v>
      </c>
    </row>
    <row r="57" spans="1:5" x14ac:dyDescent="0.25">
      <c r="A57" t="s">
        <v>135</v>
      </c>
      <c r="B57" t="s">
        <v>203</v>
      </c>
      <c r="C57" t="s">
        <v>136</v>
      </c>
      <c r="D57" t="s">
        <v>68</v>
      </c>
      <c r="E57" s="27">
        <v>15000000</v>
      </c>
    </row>
    <row r="58" spans="1:5" x14ac:dyDescent="0.25">
      <c r="A58" t="s">
        <v>135</v>
      </c>
      <c r="B58" t="s">
        <v>203</v>
      </c>
      <c r="C58" t="s">
        <v>136</v>
      </c>
      <c r="D58" t="s">
        <v>69</v>
      </c>
      <c r="E58" s="27">
        <v>11500000</v>
      </c>
    </row>
    <row r="59" spans="1:5" x14ac:dyDescent="0.25">
      <c r="A59" t="s">
        <v>165</v>
      </c>
      <c r="B59" t="s">
        <v>207</v>
      </c>
      <c r="C59" t="s">
        <v>166</v>
      </c>
      <c r="D59" t="s">
        <v>69</v>
      </c>
      <c r="E59" s="27">
        <v>11500000</v>
      </c>
    </row>
    <row r="60" spans="1:5" x14ac:dyDescent="0.25">
      <c r="A60" t="s">
        <v>103</v>
      </c>
      <c r="B60" t="s">
        <v>76</v>
      </c>
      <c r="C60" t="s">
        <v>75</v>
      </c>
      <c r="D60" t="s">
        <v>69</v>
      </c>
      <c r="E60" s="27">
        <v>9200000</v>
      </c>
    </row>
    <row r="61" spans="1:5" x14ac:dyDescent="0.25">
      <c r="A61" t="s">
        <v>398</v>
      </c>
      <c r="E61" s="27">
        <v>40000000</v>
      </c>
    </row>
  </sheetData>
  <autoFilter ref="A3:E105" xr:uid="{00000000-0009-0000-0000-000003000000}"/>
  <pageMargins left="0.7" right="0.7" top="0.75" bottom="0.75" header="0.3" footer="0.3"/>
  <pageSetup orientation="portrait" horizontalDpi="0" verticalDpi="0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F104"/>
  <sheetViews>
    <sheetView showGridLines="0" topLeftCell="A10" workbookViewId="0">
      <selection activeCell="B3" sqref="B3"/>
    </sheetView>
  </sheetViews>
  <sheetFormatPr baseColWidth="10" defaultColWidth="11.42578125" defaultRowHeight="15" x14ac:dyDescent="0.25"/>
  <cols>
    <col min="1" max="1" width="25.28515625" bestFit="1" customWidth="1"/>
    <col min="2" max="2" width="72.7109375" bestFit="1" customWidth="1"/>
    <col min="3" max="3" width="30.85546875" bestFit="1" customWidth="1"/>
    <col min="4" max="4" width="18.7109375" bestFit="1" customWidth="1"/>
    <col min="5" max="5" width="18.5703125" bestFit="1" customWidth="1"/>
  </cols>
  <sheetData>
    <row r="3" spans="1:6" x14ac:dyDescent="0.25">
      <c r="A3" s="26" t="s">
        <v>65</v>
      </c>
      <c r="B3" s="26" t="s">
        <v>52</v>
      </c>
      <c r="C3" s="26" t="s">
        <v>56</v>
      </c>
      <c r="D3" t="s">
        <v>383</v>
      </c>
      <c r="E3" t="s">
        <v>384</v>
      </c>
    </row>
    <row r="4" spans="1:6" x14ac:dyDescent="0.25">
      <c r="A4" t="s">
        <v>199</v>
      </c>
      <c r="B4" t="s">
        <v>180</v>
      </c>
      <c r="C4" t="s">
        <v>69</v>
      </c>
      <c r="D4" s="81">
        <v>700000</v>
      </c>
      <c r="E4" s="81">
        <v>199288</v>
      </c>
      <c r="F4" s="81"/>
    </row>
    <row r="5" spans="1:6" x14ac:dyDescent="0.25">
      <c r="A5" t="s">
        <v>199</v>
      </c>
      <c r="B5" t="s">
        <v>256</v>
      </c>
      <c r="C5" t="s">
        <v>69</v>
      </c>
      <c r="D5" s="81">
        <v>2000000</v>
      </c>
      <c r="E5" s="81">
        <v>2000000</v>
      </c>
      <c r="F5" s="81"/>
    </row>
    <row r="6" spans="1:6" x14ac:dyDescent="0.25">
      <c r="A6" t="s">
        <v>199</v>
      </c>
      <c r="B6" t="s">
        <v>256</v>
      </c>
      <c r="C6" t="s">
        <v>191</v>
      </c>
      <c r="D6" s="81">
        <v>300000</v>
      </c>
      <c r="E6" s="81">
        <v>300000</v>
      </c>
      <c r="F6" s="81"/>
    </row>
    <row r="7" spans="1:6" x14ac:dyDescent="0.25">
      <c r="A7" t="s">
        <v>199</v>
      </c>
      <c r="B7" t="s">
        <v>242</v>
      </c>
      <c r="C7" t="s">
        <v>69</v>
      </c>
      <c r="D7" s="81">
        <v>500000</v>
      </c>
      <c r="E7" s="81">
        <v>184272</v>
      </c>
      <c r="F7" s="81"/>
    </row>
    <row r="8" spans="1:6" x14ac:dyDescent="0.25">
      <c r="A8" t="s">
        <v>199</v>
      </c>
      <c r="B8" t="s">
        <v>104</v>
      </c>
      <c r="C8" t="s">
        <v>69</v>
      </c>
      <c r="D8" s="81">
        <v>3000000</v>
      </c>
      <c r="E8" s="81">
        <v>1324930</v>
      </c>
      <c r="F8" s="81"/>
    </row>
    <row r="9" spans="1:6" x14ac:dyDescent="0.25">
      <c r="A9" t="s">
        <v>199</v>
      </c>
      <c r="B9" t="s">
        <v>110</v>
      </c>
      <c r="C9" t="s">
        <v>69</v>
      </c>
      <c r="D9" s="81">
        <v>1100000</v>
      </c>
      <c r="E9" s="81">
        <v>60279</v>
      </c>
      <c r="F9" s="81"/>
    </row>
    <row r="10" spans="1:6" x14ac:dyDescent="0.25">
      <c r="A10" t="s">
        <v>199</v>
      </c>
      <c r="B10" t="s">
        <v>110</v>
      </c>
      <c r="C10" t="s">
        <v>191</v>
      </c>
      <c r="D10" s="81">
        <v>100000</v>
      </c>
      <c r="E10" s="81">
        <v>46300</v>
      </c>
      <c r="F10" s="81"/>
    </row>
    <row r="11" spans="1:6" x14ac:dyDescent="0.25">
      <c r="A11" t="s">
        <v>199</v>
      </c>
      <c r="B11" t="s">
        <v>110</v>
      </c>
      <c r="C11" t="s">
        <v>313</v>
      </c>
      <c r="D11" s="81">
        <v>175000</v>
      </c>
      <c r="E11" s="81">
        <v>0</v>
      </c>
      <c r="F11" s="81"/>
    </row>
    <row r="12" spans="1:6" x14ac:dyDescent="0.25">
      <c r="A12" t="s">
        <v>199</v>
      </c>
      <c r="B12" t="s">
        <v>234</v>
      </c>
      <c r="C12" t="s">
        <v>69</v>
      </c>
      <c r="D12" s="81">
        <v>700000</v>
      </c>
      <c r="E12" s="81">
        <v>3576</v>
      </c>
      <c r="F12" s="81"/>
    </row>
    <row r="13" spans="1:6" x14ac:dyDescent="0.25">
      <c r="A13" t="s">
        <v>199</v>
      </c>
      <c r="B13" t="s">
        <v>234</v>
      </c>
      <c r="C13" t="s">
        <v>313</v>
      </c>
      <c r="D13" s="81">
        <v>175000</v>
      </c>
      <c r="E13" s="81">
        <v>0</v>
      </c>
      <c r="F13" s="81"/>
    </row>
    <row r="14" spans="1:6" x14ac:dyDescent="0.25">
      <c r="A14" t="s">
        <v>199</v>
      </c>
      <c r="B14" t="s">
        <v>129</v>
      </c>
      <c r="C14" t="s">
        <v>69</v>
      </c>
      <c r="D14" s="81">
        <v>1000000</v>
      </c>
      <c r="E14" s="81">
        <v>0</v>
      </c>
      <c r="F14" s="81"/>
    </row>
    <row r="15" spans="1:6" x14ac:dyDescent="0.25">
      <c r="A15" t="s">
        <v>199</v>
      </c>
      <c r="B15" t="s">
        <v>48</v>
      </c>
      <c r="C15" t="s">
        <v>68</v>
      </c>
      <c r="D15" s="81">
        <v>500000</v>
      </c>
      <c r="E15" s="81">
        <v>0</v>
      </c>
      <c r="F15" s="81"/>
    </row>
    <row r="16" spans="1:6" x14ac:dyDescent="0.25">
      <c r="A16" t="s">
        <v>199</v>
      </c>
      <c r="B16" t="s">
        <v>48</v>
      </c>
      <c r="C16" t="s">
        <v>69</v>
      </c>
      <c r="D16" s="81">
        <v>500000</v>
      </c>
      <c r="E16" s="81">
        <v>25185</v>
      </c>
      <c r="F16" s="81"/>
    </row>
    <row r="17" spans="1:6" x14ac:dyDescent="0.25">
      <c r="A17" t="s">
        <v>199</v>
      </c>
      <c r="B17" t="s">
        <v>49</v>
      </c>
      <c r="C17" t="s">
        <v>69</v>
      </c>
      <c r="D17" s="81">
        <v>500000</v>
      </c>
      <c r="E17" s="81">
        <v>0</v>
      </c>
      <c r="F17" s="81"/>
    </row>
    <row r="18" spans="1:6" x14ac:dyDescent="0.25">
      <c r="A18" t="s">
        <v>199</v>
      </c>
      <c r="B18" t="s">
        <v>105</v>
      </c>
      <c r="C18" t="s">
        <v>69</v>
      </c>
      <c r="D18" s="81">
        <v>2000000</v>
      </c>
      <c r="E18" s="81">
        <v>849217</v>
      </c>
      <c r="F18" s="81"/>
    </row>
    <row r="19" spans="1:6" x14ac:dyDescent="0.25">
      <c r="A19" t="s">
        <v>199</v>
      </c>
      <c r="B19" t="s">
        <v>105</v>
      </c>
      <c r="C19" t="s">
        <v>191</v>
      </c>
      <c r="D19" s="81">
        <v>200000</v>
      </c>
      <c r="E19" s="81">
        <v>800</v>
      </c>
      <c r="F19" s="81"/>
    </row>
    <row r="20" spans="1:6" x14ac:dyDescent="0.25">
      <c r="A20" t="s">
        <v>199</v>
      </c>
      <c r="B20" t="s">
        <v>168</v>
      </c>
      <c r="C20" t="s">
        <v>69</v>
      </c>
      <c r="D20" s="81">
        <v>1500000</v>
      </c>
      <c r="E20" s="81">
        <v>0</v>
      </c>
      <c r="F20" s="81"/>
    </row>
    <row r="21" spans="1:6" x14ac:dyDescent="0.25">
      <c r="A21" t="s">
        <v>199</v>
      </c>
      <c r="B21" t="s">
        <v>168</v>
      </c>
      <c r="C21" t="s">
        <v>191</v>
      </c>
      <c r="D21" s="81">
        <v>200000</v>
      </c>
      <c r="E21" s="81">
        <v>98150</v>
      </c>
      <c r="F21" s="81"/>
    </row>
    <row r="22" spans="1:6" x14ac:dyDescent="0.25">
      <c r="A22" t="s">
        <v>199</v>
      </c>
      <c r="B22" t="s">
        <v>248</v>
      </c>
      <c r="C22" t="s">
        <v>69</v>
      </c>
      <c r="D22" s="81">
        <v>500000</v>
      </c>
      <c r="E22" s="81">
        <v>187696</v>
      </c>
      <c r="F22" s="81"/>
    </row>
    <row r="23" spans="1:6" x14ac:dyDescent="0.25">
      <c r="A23" t="s">
        <v>199</v>
      </c>
      <c r="B23" t="s">
        <v>113</v>
      </c>
      <c r="C23" t="s">
        <v>69</v>
      </c>
      <c r="D23" s="81">
        <v>1200000</v>
      </c>
      <c r="E23" s="81">
        <v>237039</v>
      </c>
      <c r="F23" s="81"/>
    </row>
    <row r="24" spans="1:6" x14ac:dyDescent="0.25">
      <c r="A24" t="s">
        <v>199</v>
      </c>
      <c r="B24" t="s">
        <v>113</v>
      </c>
      <c r="C24" t="s">
        <v>72</v>
      </c>
      <c r="D24" s="81">
        <v>300000</v>
      </c>
      <c r="E24" s="81">
        <v>228500</v>
      </c>
      <c r="F24" s="81"/>
    </row>
    <row r="25" spans="1:6" x14ac:dyDescent="0.25">
      <c r="A25" t="s">
        <v>199</v>
      </c>
      <c r="B25" t="s">
        <v>113</v>
      </c>
      <c r="C25" t="s">
        <v>191</v>
      </c>
      <c r="D25" s="81">
        <v>200000</v>
      </c>
      <c r="E25" s="81">
        <v>185496</v>
      </c>
      <c r="F25" s="81"/>
    </row>
    <row r="26" spans="1:6" x14ac:dyDescent="0.25">
      <c r="A26" t="s">
        <v>199</v>
      </c>
      <c r="B26" t="s">
        <v>232</v>
      </c>
      <c r="C26" t="s">
        <v>69</v>
      </c>
      <c r="D26" s="81">
        <v>800000</v>
      </c>
      <c r="E26" s="81">
        <v>370231</v>
      </c>
      <c r="F26" s="81"/>
    </row>
    <row r="27" spans="1:6" x14ac:dyDescent="0.25">
      <c r="A27" t="s">
        <v>199</v>
      </c>
      <c r="B27" t="s">
        <v>100</v>
      </c>
      <c r="C27" t="s">
        <v>69</v>
      </c>
      <c r="D27" s="81">
        <v>200000</v>
      </c>
      <c r="E27" s="81">
        <v>0</v>
      </c>
      <c r="F27" s="81"/>
    </row>
    <row r="28" spans="1:6" x14ac:dyDescent="0.25">
      <c r="A28" t="s">
        <v>199</v>
      </c>
      <c r="B28" t="s">
        <v>254</v>
      </c>
      <c r="C28" t="s">
        <v>72</v>
      </c>
      <c r="D28" s="81">
        <v>300000</v>
      </c>
      <c r="E28" s="81">
        <v>274500</v>
      </c>
      <c r="F28" s="81"/>
    </row>
    <row r="29" spans="1:6" x14ac:dyDescent="0.25">
      <c r="A29" t="s">
        <v>199</v>
      </c>
      <c r="B29" t="s">
        <v>225</v>
      </c>
      <c r="C29" t="s">
        <v>69</v>
      </c>
      <c r="D29" s="81">
        <v>1000000</v>
      </c>
      <c r="E29" s="81">
        <v>338400</v>
      </c>
      <c r="F29" s="81"/>
    </row>
    <row r="30" spans="1:6" x14ac:dyDescent="0.25">
      <c r="A30" t="s">
        <v>199</v>
      </c>
      <c r="B30" t="s">
        <v>225</v>
      </c>
      <c r="C30" t="s">
        <v>191</v>
      </c>
      <c r="D30" s="81">
        <v>200000</v>
      </c>
      <c r="E30" s="81">
        <v>195000</v>
      </c>
      <c r="F30" s="81"/>
    </row>
    <row r="31" spans="1:6" x14ac:dyDescent="0.25">
      <c r="A31" t="s">
        <v>199</v>
      </c>
      <c r="B31" t="s">
        <v>227</v>
      </c>
      <c r="C31" t="s">
        <v>69</v>
      </c>
      <c r="D31" s="81">
        <v>1000000</v>
      </c>
      <c r="E31" s="81">
        <v>136261</v>
      </c>
      <c r="F31" s="81"/>
    </row>
    <row r="32" spans="1:6" x14ac:dyDescent="0.25">
      <c r="A32" t="s">
        <v>199</v>
      </c>
      <c r="B32" t="s">
        <v>227</v>
      </c>
      <c r="C32" t="s">
        <v>191</v>
      </c>
      <c r="D32" s="81">
        <v>100000</v>
      </c>
      <c r="E32" s="81">
        <v>0</v>
      </c>
      <c r="F32" s="81"/>
    </row>
    <row r="33" spans="1:6" x14ac:dyDescent="0.25">
      <c r="A33" t="s">
        <v>199</v>
      </c>
      <c r="B33" t="s">
        <v>102</v>
      </c>
      <c r="C33" t="s">
        <v>68</v>
      </c>
      <c r="D33" s="81">
        <v>2300000</v>
      </c>
      <c r="E33" s="81">
        <v>171500</v>
      </c>
      <c r="F33" s="81"/>
    </row>
    <row r="34" spans="1:6" x14ac:dyDescent="0.25">
      <c r="A34" t="s">
        <v>199</v>
      </c>
      <c r="B34" t="s">
        <v>223</v>
      </c>
      <c r="C34" t="s">
        <v>68</v>
      </c>
      <c r="D34" s="81">
        <v>1500000</v>
      </c>
      <c r="E34" s="81">
        <v>625732</v>
      </c>
      <c r="F34" s="81"/>
    </row>
    <row r="35" spans="1:6" x14ac:dyDescent="0.25">
      <c r="A35" t="s">
        <v>199</v>
      </c>
      <c r="B35" t="s">
        <v>244</v>
      </c>
      <c r="C35" t="s">
        <v>69</v>
      </c>
      <c r="D35" s="81">
        <v>500000</v>
      </c>
      <c r="E35" s="81">
        <v>191700</v>
      </c>
      <c r="F35" s="81"/>
    </row>
    <row r="36" spans="1:6" x14ac:dyDescent="0.25">
      <c r="A36" t="s">
        <v>199</v>
      </c>
      <c r="B36" t="s">
        <v>249</v>
      </c>
      <c r="C36" t="s">
        <v>69</v>
      </c>
      <c r="D36" s="81">
        <v>500000</v>
      </c>
      <c r="E36" s="81">
        <v>9969</v>
      </c>
      <c r="F36" s="81"/>
    </row>
    <row r="37" spans="1:6" x14ac:dyDescent="0.25">
      <c r="A37" t="s">
        <v>199</v>
      </c>
      <c r="B37" t="s">
        <v>218</v>
      </c>
      <c r="C37" t="s">
        <v>69</v>
      </c>
      <c r="D37" s="81">
        <v>1000000</v>
      </c>
      <c r="E37" s="81">
        <v>3592</v>
      </c>
      <c r="F37" s="81"/>
    </row>
    <row r="38" spans="1:6" x14ac:dyDescent="0.25">
      <c r="A38" t="s">
        <v>199</v>
      </c>
      <c r="B38" t="s">
        <v>218</v>
      </c>
      <c r="C38" t="s">
        <v>191</v>
      </c>
      <c r="D38" s="81">
        <v>200000</v>
      </c>
      <c r="E38" s="81">
        <v>13950</v>
      </c>
      <c r="F38" s="81"/>
    </row>
    <row r="39" spans="1:6" x14ac:dyDescent="0.25">
      <c r="A39" t="s">
        <v>199</v>
      </c>
      <c r="B39" t="s">
        <v>229</v>
      </c>
      <c r="C39" t="s">
        <v>69</v>
      </c>
      <c r="D39" s="81">
        <v>1000000</v>
      </c>
      <c r="E39" s="81">
        <v>0</v>
      </c>
      <c r="F39" s="81"/>
    </row>
    <row r="40" spans="1:6" x14ac:dyDescent="0.25">
      <c r="A40" t="s">
        <v>199</v>
      </c>
      <c r="B40" t="s">
        <v>174</v>
      </c>
      <c r="C40" t="s">
        <v>72</v>
      </c>
      <c r="D40" s="81">
        <v>1500000</v>
      </c>
      <c r="E40" s="81">
        <v>712700</v>
      </c>
      <c r="F40" s="81"/>
    </row>
    <row r="41" spans="1:6" x14ac:dyDescent="0.25">
      <c r="A41" t="s">
        <v>199</v>
      </c>
      <c r="B41" t="s">
        <v>106</v>
      </c>
      <c r="C41" t="s">
        <v>69</v>
      </c>
      <c r="D41" s="81">
        <v>800000</v>
      </c>
      <c r="E41" s="81">
        <v>0</v>
      </c>
      <c r="F41" s="81"/>
    </row>
    <row r="42" spans="1:6" x14ac:dyDescent="0.25">
      <c r="A42" t="s">
        <v>199</v>
      </c>
      <c r="B42" t="s">
        <v>153</v>
      </c>
      <c r="C42" t="s">
        <v>69</v>
      </c>
      <c r="D42" s="81">
        <v>600000</v>
      </c>
      <c r="E42" s="81">
        <v>0</v>
      </c>
      <c r="F42" s="81"/>
    </row>
    <row r="43" spans="1:6" x14ac:dyDescent="0.25">
      <c r="A43" t="s">
        <v>199</v>
      </c>
      <c r="B43" t="s">
        <v>89</v>
      </c>
      <c r="C43" t="s">
        <v>69</v>
      </c>
      <c r="D43" s="81">
        <v>1000000</v>
      </c>
      <c r="E43" s="81">
        <v>0</v>
      </c>
      <c r="F43" s="81"/>
    </row>
    <row r="44" spans="1:6" x14ac:dyDescent="0.25">
      <c r="A44" t="s">
        <v>199</v>
      </c>
      <c r="B44" t="s">
        <v>240</v>
      </c>
      <c r="C44" t="s">
        <v>69</v>
      </c>
      <c r="D44" s="81">
        <v>600000</v>
      </c>
      <c r="E44" s="81">
        <v>227774</v>
      </c>
      <c r="F44" s="81"/>
    </row>
    <row r="45" spans="1:6" x14ac:dyDescent="0.25">
      <c r="A45" t="s">
        <v>199</v>
      </c>
      <c r="B45" t="s">
        <v>246</v>
      </c>
      <c r="C45" t="s">
        <v>69</v>
      </c>
      <c r="D45" s="81">
        <v>500000</v>
      </c>
      <c r="E45" s="81">
        <v>0</v>
      </c>
      <c r="F45" s="81"/>
    </row>
    <row r="46" spans="1:6" x14ac:dyDescent="0.25">
      <c r="A46" t="s">
        <v>199</v>
      </c>
      <c r="B46" t="s">
        <v>236</v>
      </c>
      <c r="C46" t="s">
        <v>69</v>
      </c>
      <c r="D46" s="81">
        <v>750000</v>
      </c>
      <c r="E46" s="81">
        <v>314782</v>
      </c>
      <c r="F46" s="81"/>
    </row>
    <row r="47" spans="1:6" x14ac:dyDescent="0.25">
      <c r="A47" t="s">
        <v>199</v>
      </c>
      <c r="B47" t="s">
        <v>292</v>
      </c>
      <c r="C47" t="s">
        <v>69</v>
      </c>
      <c r="D47" s="81">
        <v>600000</v>
      </c>
      <c r="E47" s="81">
        <v>500</v>
      </c>
      <c r="F47" s="81"/>
    </row>
    <row r="48" spans="1:6" x14ac:dyDescent="0.25">
      <c r="A48" t="s">
        <v>199</v>
      </c>
      <c r="B48" t="s">
        <v>138</v>
      </c>
      <c r="C48" t="s">
        <v>69</v>
      </c>
      <c r="D48" s="81">
        <v>1000000</v>
      </c>
      <c r="E48" s="81">
        <v>406500</v>
      </c>
      <c r="F48" s="81"/>
    </row>
    <row r="49" spans="1:6" x14ac:dyDescent="0.25">
      <c r="A49" t="s">
        <v>199</v>
      </c>
      <c r="B49" t="s">
        <v>118</v>
      </c>
      <c r="C49" t="s">
        <v>69</v>
      </c>
      <c r="D49" s="81">
        <v>200000</v>
      </c>
      <c r="E49" s="81">
        <v>0</v>
      </c>
      <c r="F49" s="81"/>
    </row>
    <row r="50" spans="1:6" x14ac:dyDescent="0.25">
      <c r="A50" t="s">
        <v>199</v>
      </c>
      <c r="B50" t="s">
        <v>258</v>
      </c>
      <c r="C50" t="s">
        <v>69</v>
      </c>
      <c r="D50" s="81">
        <v>1000000</v>
      </c>
      <c r="E50" s="81">
        <v>202816</v>
      </c>
      <c r="F50" s="81"/>
    </row>
    <row r="51" spans="1:6" x14ac:dyDescent="0.25">
      <c r="A51" t="s">
        <v>199</v>
      </c>
      <c r="B51" t="s">
        <v>50</v>
      </c>
      <c r="C51" t="s">
        <v>68</v>
      </c>
      <c r="D51" s="81">
        <v>500000</v>
      </c>
      <c r="E51" s="81">
        <v>311600</v>
      </c>
      <c r="F51" s="81"/>
    </row>
    <row r="52" spans="1:6" x14ac:dyDescent="0.25">
      <c r="A52" t="s">
        <v>199</v>
      </c>
      <c r="B52" t="s">
        <v>351</v>
      </c>
      <c r="C52" t="s">
        <v>69</v>
      </c>
      <c r="D52" s="81">
        <v>2000000</v>
      </c>
      <c r="E52" s="81">
        <v>0</v>
      </c>
      <c r="F52" s="81"/>
    </row>
    <row r="53" spans="1:6" x14ac:dyDescent="0.25">
      <c r="A53" t="s">
        <v>199</v>
      </c>
      <c r="B53" t="s">
        <v>221</v>
      </c>
      <c r="C53" t="s">
        <v>69</v>
      </c>
      <c r="D53" s="81">
        <v>1500000</v>
      </c>
      <c r="E53" s="81">
        <v>808780</v>
      </c>
      <c r="F53" s="81"/>
    </row>
    <row r="54" spans="1:6" x14ac:dyDescent="0.25">
      <c r="A54" t="s">
        <v>199</v>
      </c>
      <c r="B54" t="s">
        <v>121</v>
      </c>
      <c r="C54" t="s">
        <v>69</v>
      </c>
      <c r="D54" s="81">
        <v>200000</v>
      </c>
      <c r="E54" s="81">
        <v>100</v>
      </c>
      <c r="F54" s="81"/>
    </row>
    <row r="55" spans="1:6" x14ac:dyDescent="0.25">
      <c r="A55" t="s">
        <v>199</v>
      </c>
      <c r="B55" t="s">
        <v>251</v>
      </c>
      <c r="C55" t="s">
        <v>69</v>
      </c>
      <c r="D55" s="81">
        <v>500000</v>
      </c>
      <c r="E55" s="81">
        <v>84000</v>
      </c>
      <c r="F55" s="81"/>
    </row>
    <row r="56" spans="1:6" x14ac:dyDescent="0.25">
      <c r="A56" t="s">
        <v>199</v>
      </c>
      <c r="B56" t="s">
        <v>171</v>
      </c>
      <c r="C56" t="s">
        <v>68</v>
      </c>
      <c r="D56" s="81">
        <v>4000000</v>
      </c>
      <c r="E56" s="81">
        <v>44380</v>
      </c>
      <c r="F56" s="81"/>
    </row>
    <row r="57" spans="1:6" x14ac:dyDescent="0.25">
      <c r="A57" t="s">
        <v>199</v>
      </c>
      <c r="B57" t="s">
        <v>135</v>
      </c>
      <c r="C57" t="s">
        <v>68</v>
      </c>
      <c r="D57" s="81">
        <v>1500000</v>
      </c>
      <c r="E57" s="81">
        <v>298440</v>
      </c>
      <c r="F57" s="81"/>
    </row>
    <row r="58" spans="1:6" x14ac:dyDescent="0.25">
      <c r="A58" t="s">
        <v>199</v>
      </c>
      <c r="B58" t="s">
        <v>135</v>
      </c>
      <c r="C58" t="s">
        <v>69</v>
      </c>
      <c r="D58" s="81">
        <v>1000000</v>
      </c>
      <c r="E58" s="81">
        <v>455132</v>
      </c>
      <c r="F58" s="81"/>
    </row>
    <row r="59" spans="1:6" x14ac:dyDescent="0.25">
      <c r="A59" t="s">
        <v>199</v>
      </c>
      <c r="B59" t="s">
        <v>165</v>
      </c>
      <c r="C59" t="s">
        <v>69</v>
      </c>
      <c r="D59" s="81">
        <v>1000000</v>
      </c>
      <c r="E59" s="81">
        <v>0</v>
      </c>
      <c r="F59" s="81"/>
    </row>
    <row r="60" spans="1:6" x14ac:dyDescent="0.25">
      <c r="A60" t="s">
        <v>199</v>
      </c>
      <c r="B60" t="s">
        <v>103</v>
      </c>
      <c r="C60" t="s">
        <v>69</v>
      </c>
      <c r="D60" s="81">
        <v>800000</v>
      </c>
      <c r="E60" s="81">
        <v>0</v>
      </c>
      <c r="F60" s="81"/>
    </row>
    <row r="61" spans="1:6" x14ac:dyDescent="0.25">
      <c r="A61" t="s">
        <v>187</v>
      </c>
      <c r="B61" t="s">
        <v>180</v>
      </c>
      <c r="C61" t="s">
        <v>69</v>
      </c>
      <c r="D61" s="81">
        <v>150000</v>
      </c>
      <c r="E61" s="81">
        <v>150000</v>
      </c>
      <c r="F61" s="81"/>
    </row>
    <row r="62" spans="1:6" x14ac:dyDescent="0.25">
      <c r="A62" t="s">
        <v>187</v>
      </c>
      <c r="B62" t="s">
        <v>132</v>
      </c>
      <c r="C62" t="s">
        <v>69</v>
      </c>
      <c r="D62" s="81">
        <v>100000</v>
      </c>
      <c r="E62" s="81">
        <v>100000</v>
      </c>
      <c r="F62" s="81"/>
    </row>
    <row r="63" spans="1:6" x14ac:dyDescent="0.25">
      <c r="A63" t="s">
        <v>187</v>
      </c>
      <c r="B63" t="s">
        <v>183</v>
      </c>
      <c r="C63" t="s">
        <v>69</v>
      </c>
      <c r="D63" s="81">
        <v>50000</v>
      </c>
      <c r="E63" s="81">
        <v>50000</v>
      </c>
      <c r="F63" s="81"/>
    </row>
    <row r="64" spans="1:6" x14ac:dyDescent="0.25">
      <c r="A64" t="s">
        <v>187</v>
      </c>
      <c r="B64" t="s">
        <v>110</v>
      </c>
      <c r="C64" t="s">
        <v>69</v>
      </c>
      <c r="D64" s="81">
        <v>200000</v>
      </c>
      <c r="E64" s="81">
        <v>200000</v>
      </c>
      <c r="F64" s="81"/>
    </row>
    <row r="65" spans="1:6" x14ac:dyDescent="0.25">
      <c r="A65" t="s">
        <v>187</v>
      </c>
      <c r="B65" t="s">
        <v>129</v>
      </c>
      <c r="C65" t="s">
        <v>69</v>
      </c>
      <c r="D65" s="81">
        <v>900000</v>
      </c>
      <c r="E65" s="81">
        <v>900000</v>
      </c>
      <c r="F65" s="81"/>
    </row>
    <row r="66" spans="1:6" x14ac:dyDescent="0.25">
      <c r="A66" t="s">
        <v>187</v>
      </c>
      <c r="B66" t="s">
        <v>48</v>
      </c>
      <c r="C66" t="s">
        <v>68</v>
      </c>
      <c r="D66" s="81">
        <v>400000</v>
      </c>
      <c r="E66" s="81">
        <v>240100</v>
      </c>
      <c r="F66" s="81"/>
    </row>
    <row r="67" spans="1:6" x14ac:dyDescent="0.25">
      <c r="A67" t="s">
        <v>187</v>
      </c>
      <c r="B67" t="s">
        <v>48</v>
      </c>
      <c r="C67" t="s">
        <v>69</v>
      </c>
      <c r="D67" s="81">
        <v>400000</v>
      </c>
      <c r="E67" s="81">
        <v>59550</v>
      </c>
      <c r="F67" s="81"/>
    </row>
    <row r="68" spans="1:6" x14ac:dyDescent="0.25">
      <c r="A68" t="s">
        <v>187</v>
      </c>
      <c r="B68" t="s">
        <v>49</v>
      </c>
      <c r="C68" t="s">
        <v>69</v>
      </c>
      <c r="D68" s="81">
        <v>400000</v>
      </c>
      <c r="E68" s="81">
        <v>300000</v>
      </c>
      <c r="F68" s="81"/>
    </row>
    <row r="69" spans="1:6" x14ac:dyDescent="0.25">
      <c r="A69" t="s">
        <v>187</v>
      </c>
      <c r="B69" t="s">
        <v>168</v>
      </c>
      <c r="C69" t="s">
        <v>69</v>
      </c>
      <c r="D69" s="81">
        <v>400000</v>
      </c>
      <c r="E69" s="81">
        <v>400000</v>
      </c>
      <c r="F69" s="81"/>
    </row>
    <row r="70" spans="1:6" x14ac:dyDescent="0.25">
      <c r="A70" t="s">
        <v>187</v>
      </c>
      <c r="B70" t="s">
        <v>113</v>
      </c>
      <c r="C70" t="s">
        <v>69</v>
      </c>
      <c r="D70" s="81">
        <v>200000</v>
      </c>
      <c r="E70" s="81">
        <v>200000</v>
      </c>
      <c r="F70" s="81"/>
    </row>
    <row r="71" spans="1:6" x14ac:dyDescent="0.25">
      <c r="A71" t="s">
        <v>187</v>
      </c>
      <c r="B71" t="s">
        <v>100</v>
      </c>
      <c r="C71" t="s">
        <v>69</v>
      </c>
      <c r="D71" s="81">
        <v>100000</v>
      </c>
      <c r="E71" s="81">
        <v>100000</v>
      </c>
      <c r="F71" s="81"/>
    </row>
    <row r="72" spans="1:6" x14ac:dyDescent="0.25">
      <c r="A72" t="s">
        <v>187</v>
      </c>
      <c r="B72" t="s">
        <v>198</v>
      </c>
      <c r="C72" t="s">
        <v>69</v>
      </c>
      <c r="D72" s="81">
        <v>100000</v>
      </c>
      <c r="E72" s="81">
        <v>100000</v>
      </c>
      <c r="F72" s="81"/>
    </row>
    <row r="73" spans="1:6" x14ac:dyDescent="0.25">
      <c r="A73" t="s">
        <v>187</v>
      </c>
      <c r="B73" t="s">
        <v>102</v>
      </c>
      <c r="C73" t="s">
        <v>68</v>
      </c>
      <c r="D73" s="81">
        <v>1700000</v>
      </c>
      <c r="E73" s="81">
        <v>1700000</v>
      </c>
      <c r="F73" s="81"/>
    </row>
    <row r="74" spans="1:6" x14ac:dyDescent="0.25">
      <c r="A74" t="s">
        <v>187</v>
      </c>
      <c r="B74" t="s">
        <v>102</v>
      </c>
      <c r="C74" t="s">
        <v>69</v>
      </c>
      <c r="D74" s="81">
        <v>450000</v>
      </c>
      <c r="E74" s="81">
        <v>450000</v>
      </c>
      <c r="F74" s="81"/>
    </row>
    <row r="75" spans="1:6" x14ac:dyDescent="0.25">
      <c r="A75" t="s">
        <v>187</v>
      </c>
      <c r="B75" t="s">
        <v>218</v>
      </c>
      <c r="C75" t="s">
        <v>69</v>
      </c>
      <c r="D75" s="81">
        <v>300000</v>
      </c>
      <c r="E75" s="81">
        <v>300000</v>
      </c>
      <c r="F75" s="81"/>
    </row>
    <row r="76" spans="1:6" x14ac:dyDescent="0.25">
      <c r="A76" t="s">
        <v>187</v>
      </c>
      <c r="B76" t="s">
        <v>174</v>
      </c>
      <c r="C76" t="s">
        <v>72</v>
      </c>
      <c r="D76" s="81">
        <v>500000</v>
      </c>
      <c r="E76" s="81">
        <v>500000</v>
      </c>
      <c r="F76" s="81"/>
    </row>
    <row r="77" spans="1:6" x14ac:dyDescent="0.25">
      <c r="A77" t="s">
        <v>187</v>
      </c>
      <c r="B77" t="s">
        <v>106</v>
      </c>
      <c r="C77" t="s">
        <v>69</v>
      </c>
      <c r="D77" s="81">
        <v>300000</v>
      </c>
      <c r="E77" s="81">
        <v>300000</v>
      </c>
      <c r="F77" s="81"/>
    </row>
    <row r="78" spans="1:6" x14ac:dyDescent="0.25">
      <c r="A78" t="s">
        <v>187</v>
      </c>
      <c r="B78" t="s">
        <v>97</v>
      </c>
      <c r="C78" t="s">
        <v>69</v>
      </c>
      <c r="D78" s="81">
        <v>800000</v>
      </c>
      <c r="E78" s="81">
        <v>800000</v>
      </c>
      <c r="F78" s="81"/>
    </row>
    <row r="79" spans="1:6" x14ac:dyDescent="0.25">
      <c r="A79" t="s">
        <v>187</v>
      </c>
      <c r="B79" t="s">
        <v>153</v>
      </c>
      <c r="C79" t="s">
        <v>69</v>
      </c>
      <c r="D79" s="81">
        <v>400000</v>
      </c>
      <c r="E79" s="81">
        <v>400000</v>
      </c>
      <c r="F79" s="81"/>
    </row>
    <row r="80" spans="1:6" x14ac:dyDescent="0.25">
      <c r="A80" t="s">
        <v>187</v>
      </c>
      <c r="B80" t="s">
        <v>150</v>
      </c>
      <c r="C80" t="s">
        <v>69</v>
      </c>
      <c r="D80" s="81">
        <v>300000</v>
      </c>
      <c r="E80" s="81">
        <v>300000</v>
      </c>
      <c r="F80" s="81"/>
    </row>
    <row r="81" spans="1:6" x14ac:dyDescent="0.25">
      <c r="A81" t="s">
        <v>187</v>
      </c>
      <c r="B81" t="s">
        <v>144</v>
      </c>
      <c r="C81" t="s">
        <v>69</v>
      </c>
      <c r="D81" s="81">
        <v>300000</v>
      </c>
      <c r="E81" s="81">
        <v>300000</v>
      </c>
      <c r="F81" s="81"/>
    </row>
    <row r="82" spans="1:6" x14ac:dyDescent="0.25">
      <c r="A82" t="s">
        <v>187</v>
      </c>
      <c r="B82" t="s">
        <v>89</v>
      </c>
      <c r="C82" t="s">
        <v>69</v>
      </c>
      <c r="D82" s="81">
        <v>300000</v>
      </c>
      <c r="E82" s="81">
        <v>300000</v>
      </c>
      <c r="F82" s="81"/>
    </row>
    <row r="83" spans="1:6" x14ac:dyDescent="0.25">
      <c r="A83" t="s">
        <v>187</v>
      </c>
      <c r="B83" t="s">
        <v>156</v>
      </c>
      <c r="C83" t="s">
        <v>69</v>
      </c>
      <c r="D83" s="81">
        <v>400000</v>
      </c>
      <c r="E83" s="81">
        <v>400000</v>
      </c>
      <c r="F83" s="81"/>
    </row>
    <row r="84" spans="1:6" x14ac:dyDescent="0.25">
      <c r="A84" t="s">
        <v>187</v>
      </c>
      <c r="B84" t="s">
        <v>147</v>
      </c>
      <c r="C84" t="s">
        <v>69</v>
      </c>
      <c r="D84" s="81">
        <v>200000</v>
      </c>
      <c r="E84" s="81">
        <v>200000</v>
      </c>
      <c r="F84" s="81"/>
    </row>
    <row r="85" spans="1:6" x14ac:dyDescent="0.25">
      <c r="A85" t="s">
        <v>187</v>
      </c>
      <c r="B85" t="s">
        <v>138</v>
      </c>
      <c r="C85" t="s">
        <v>69</v>
      </c>
      <c r="D85" s="81">
        <v>300000</v>
      </c>
      <c r="E85" s="81">
        <v>300000</v>
      </c>
      <c r="F85" s="81"/>
    </row>
    <row r="86" spans="1:6" x14ac:dyDescent="0.25">
      <c r="A86" t="s">
        <v>187</v>
      </c>
      <c r="B86" t="s">
        <v>161</v>
      </c>
      <c r="C86" t="s">
        <v>68</v>
      </c>
      <c r="D86" s="81">
        <v>900000</v>
      </c>
      <c r="E86" s="81">
        <v>532860</v>
      </c>
      <c r="F86" s="81"/>
    </row>
    <row r="87" spans="1:6" x14ac:dyDescent="0.25">
      <c r="A87" t="s">
        <v>187</v>
      </c>
      <c r="B87" t="s">
        <v>197</v>
      </c>
      <c r="C87" t="s">
        <v>69</v>
      </c>
      <c r="D87" s="81">
        <v>200000</v>
      </c>
      <c r="E87" s="81">
        <v>200000</v>
      </c>
      <c r="F87" s="81"/>
    </row>
    <row r="88" spans="1:6" x14ac:dyDescent="0.25">
      <c r="A88" t="s">
        <v>187</v>
      </c>
      <c r="B88" t="s">
        <v>118</v>
      </c>
      <c r="C88" t="s">
        <v>69</v>
      </c>
      <c r="D88" s="81">
        <v>100000</v>
      </c>
      <c r="E88" s="81">
        <v>50380</v>
      </c>
      <c r="F88" s="81"/>
    </row>
    <row r="89" spans="1:6" x14ac:dyDescent="0.25">
      <c r="A89" t="s">
        <v>187</v>
      </c>
      <c r="B89" t="s">
        <v>122</v>
      </c>
      <c r="C89" t="s">
        <v>69</v>
      </c>
      <c r="D89" s="81">
        <v>100000</v>
      </c>
      <c r="E89" s="81">
        <v>100000</v>
      </c>
      <c r="F89" s="81"/>
    </row>
    <row r="90" spans="1:6" x14ac:dyDescent="0.25">
      <c r="A90" t="s">
        <v>187</v>
      </c>
      <c r="B90" t="s">
        <v>351</v>
      </c>
      <c r="C90" t="s">
        <v>69</v>
      </c>
      <c r="D90" s="81">
        <v>600000</v>
      </c>
      <c r="E90" s="81">
        <v>192740</v>
      </c>
      <c r="F90" s="81"/>
    </row>
    <row r="91" spans="1:6" x14ac:dyDescent="0.25">
      <c r="A91" t="s">
        <v>187</v>
      </c>
      <c r="B91" t="s">
        <v>121</v>
      </c>
      <c r="C91" t="s">
        <v>69</v>
      </c>
      <c r="D91" s="81">
        <v>100000</v>
      </c>
      <c r="E91" s="81">
        <v>100000</v>
      </c>
      <c r="F91" s="81"/>
    </row>
    <row r="92" spans="1:6" x14ac:dyDescent="0.25">
      <c r="A92" t="s">
        <v>187</v>
      </c>
      <c r="B92" t="s">
        <v>177</v>
      </c>
      <c r="C92" t="s">
        <v>69</v>
      </c>
      <c r="D92" s="81">
        <v>1000000</v>
      </c>
      <c r="E92" s="81">
        <v>1000000</v>
      </c>
      <c r="F92" s="81"/>
    </row>
    <row r="93" spans="1:6" x14ac:dyDescent="0.25">
      <c r="A93" t="s">
        <v>187</v>
      </c>
      <c r="B93" t="s">
        <v>171</v>
      </c>
      <c r="C93" t="s">
        <v>68</v>
      </c>
      <c r="D93" s="81">
        <v>1500000</v>
      </c>
      <c r="E93" s="81">
        <v>1500000</v>
      </c>
      <c r="F93" s="81"/>
    </row>
    <row r="94" spans="1:6" x14ac:dyDescent="0.25">
      <c r="A94" t="s">
        <v>187</v>
      </c>
      <c r="B94" t="s">
        <v>135</v>
      </c>
      <c r="C94" t="s">
        <v>69</v>
      </c>
      <c r="D94" s="81">
        <v>150000</v>
      </c>
      <c r="E94" s="81">
        <v>150000</v>
      </c>
      <c r="F94" s="81"/>
    </row>
    <row r="95" spans="1:6" x14ac:dyDescent="0.25">
      <c r="A95" t="s">
        <v>187</v>
      </c>
      <c r="B95" t="s">
        <v>165</v>
      </c>
      <c r="C95" t="s">
        <v>69</v>
      </c>
      <c r="D95" s="81">
        <v>400000</v>
      </c>
      <c r="E95" s="81">
        <v>400000</v>
      </c>
      <c r="F95" s="81"/>
    </row>
    <row r="96" spans="1:6" x14ac:dyDescent="0.25">
      <c r="A96" t="s">
        <v>187</v>
      </c>
      <c r="B96" t="s">
        <v>186</v>
      </c>
      <c r="C96" t="s">
        <v>69</v>
      </c>
      <c r="D96" s="81">
        <v>300000</v>
      </c>
      <c r="E96" s="81">
        <v>300000</v>
      </c>
      <c r="F96" s="81"/>
    </row>
    <row r="97" spans="1:6" x14ac:dyDescent="0.25">
      <c r="A97" t="s">
        <v>188</v>
      </c>
      <c r="B97" t="s">
        <v>89</v>
      </c>
      <c r="C97" t="s">
        <v>71</v>
      </c>
      <c r="D97" s="81">
        <v>15000</v>
      </c>
      <c r="E97" s="81">
        <v>0</v>
      </c>
      <c r="F97" s="81"/>
    </row>
    <row r="98" spans="1:6" x14ac:dyDescent="0.25">
      <c r="A98" t="s">
        <v>188</v>
      </c>
      <c r="B98" t="s">
        <v>89</v>
      </c>
      <c r="C98" t="s">
        <v>70</v>
      </c>
      <c r="D98" s="81">
        <v>100000</v>
      </c>
      <c r="E98" s="81">
        <v>0</v>
      </c>
      <c r="F98" s="81"/>
    </row>
    <row r="99" spans="1:6" x14ac:dyDescent="0.25">
      <c r="A99" t="s">
        <v>188</v>
      </c>
      <c r="B99" t="s">
        <v>89</v>
      </c>
      <c r="C99" t="s">
        <v>73</v>
      </c>
      <c r="D99" s="81">
        <v>20000</v>
      </c>
      <c r="E99" s="81">
        <v>0</v>
      </c>
      <c r="F99" s="81"/>
    </row>
    <row r="100" spans="1:6" x14ac:dyDescent="0.25">
      <c r="A100" t="s">
        <v>188</v>
      </c>
      <c r="B100" t="s">
        <v>147</v>
      </c>
      <c r="C100" t="s">
        <v>71</v>
      </c>
      <c r="D100" s="81">
        <v>15000</v>
      </c>
      <c r="E100" s="81">
        <v>0</v>
      </c>
      <c r="F100" s="81"/>
    </row>
    <row r="101" spans="1:6" x14ac:dyDescent="0.25">
      <c r="A101" t="s">
        <v>188</v>
      </c>
      <c r="B101" t="s">
        <v>147</v>
      </c>
      <c r="C101" t="s">
        <v>70</v>
      </c>
      <c r="D101" s="81">
        <v>10000</v>
      </c>
      <c r="E101" s="81">
        <v>2750</v>
      </c>
      <c r="F101" s="81"/>
    </row>
    <row r="102" spans="1:6" x14ac:dyDescent="0.25">
      <c r="A102" t="s">
        <v>188</v>
      </c>
      <c r="B102" t="s">
        <v>186</v>
      </c>
      <c r="C102" t="s">
        <v>71</v>
      </c>
      <c r="D102" s="81">
        <v>20000</v>
      </c>
      <c r="E102" s="81">
        <v>2450</v>
      </c>
      <c r="F102" s="81"/>
    </row>
    <row r="103" spans="1:6" x14ac:dyDescent="0.25">
      <c r="A103" t="s">
        <v>188</v>
      </c>
      <c r="B103" t="s">
        <v>186</v>
      </c>
      <c r="C103" t="s">
        <v>70</v>
      </c>
      <c r="D103" s="81">
        <v>45000</v>
      </c>
      <c r="E103" s="81">
        <v>568</v>
      </c>
      <c r="F103" s="81"/>
    </row>
    <row r="104" spans="1:6" x14ac:dyDescent="0.25">
      <c r="A104" t="s">
        <v>188</v>
      </c>
      <c r="B104" t="s">
        <v>186</v>
      </c>
      <c r="C104" t="s">
        <v>73</v>
      </c>
      <c r="D104" s="81">
        <v>20000</v>
      </c>
      <c r="E104" s="81">
        <v>16040</v>
      </c>
      <c r="F104" s="81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M13"/>
  <sheetViews>
    <sheetView showGridLines="0" workbookViewId="0">
      <selection activeCell="C22" sqref="C22"/>
    </sheetView>
  </sheetViews>
  <sheetFormatPr baseColWidth="10" defaultColWidth="11.42578125" defaultRowHeight="15" x14ac:dyDescent="0.25"/>
  <cols>
    <col min="1" max="1" width="15.140625" customWidth="1"/>
    <col min="2" max="2" width="14.140625" customWidth="1"/>
    <col min="3" max="3" width="60.85546875" customWidth="1"/>
    <col min="4" max="4" width="14.140625" bestFit="1" customWidth="1"/>
    <col min="5" max="5" width="15.7109375" bestFit="1" customWidth="1"/>
    <col min="6" max="6" width="11.85546875" bestFit="1" customWidth="1"/>
    <col min="7" max="7" width="14.85546875" bestFit="1" customWidth="1"/>
    <col min="8" max="8" width="12.7109375" bestFit="1" customWidth="1"/>
    <col min="10" max="10" width="15.140625" customWidth="1"/>
    <col min="11" max="11" width="14.140625" customWidth="1"/>
    <col min="12" max="12" width="60.85546875" customWidth="1"/>
    <col min="13" max="13" width="14.140625" bestFit="1" customWidth="1"/>
  </cols>
  <sheetData>
    <row r="1" spans="1:13" ht="21.75" thickBot="1" x14ac:dyDescent="0.4">
      <c r="A1" s="66" t="s">
        <v>348</v>
      </c>
      <c r="J1" s="66" t="s">
        <v>350</v>
      </c>
    </row>
    <row r="2" spans="1:13" ht="43.5" thickBot="1" x14ac:dyDescent="0.3">
      <c r="A2" s="60" t="s">
        <v>324</v>
      </c>
      <c r="B2" s="61" t="s">
        <v>325</v>
      </c>
      <c r="C2" s="61" t="s">
        <v>326</v>
      </c>
      <c r="D2" s="62" t="s">
        <v>327</v>
      </c>
      <c r="E2" s="63" t="s">
        <v>336</v>
      </c>
      <c r="F2" s="64" t="s">
        <v>337</v>
      </c>
      <c r="G2" s="65" t="s">
        <v>338</v>
      </c>
      <c r="H2" s="59"/>
      <c r="J2" s="60" t="s">
        <v>324</v>
      </c>
      <c r="K2" s="61" t="s">
        <v>325</v>
      </c>
      <c r="L2" s="61" t="s">
        <v>326</v>
      </c>
      <c r="M2" s="62" t="s">
        <v>327</v>
      </c>
    </row>
    <row r="3" spans="1:13" ht="57" hidden="1" x14ac:dyDescent="0.25">
      <c r="A3" s="56">
        <v>1874</v>
      </c>
      <c r="B3" s="56" t="s">
        <v>308</v>
      </c>
      <c r="C3" s="56" t="s">
        <v>328</v>
      </c>
      <c r="D3" s="57">
        <v>476443</v>
      </c>
      <c r="E3" s="57">
        <v>476443</v>
      </c>
      <c r="F3" s="56" t="s">
        <v>340</v>
      </c>
      <c r="G3" s="56" t="s">
        <v>310</v>
      </c>
      <c r="H3" s="59"/>
      <c r="J3" s="56">
        <v>393</v>
      </c>
      <c r="K3" s="56" t="s">
        <v>304</v>
      </c>
      <c r="L3" s="56" t="s">
        <v>305</v>
      </c>
      <c r="M3" s="57">
        <v>1201560</v>
      </c>
    </row>
    <row r="4" spans="1:13" ht="57" hidden="1" x14ac:dyDescent="0.25">
      <c r="A4" s="68">
        <v>1889</v>
      </c>
      <c r="B4" s="56" t="s">
        <v>308</v>
      </c>
      <c r="C4" s="56" t="s">
        <v>329</v>
      </c>
      <c r="D4" s="57">
        <v>1198925</v>
      </c>
      <c r="E4" s="57">
        <v>1198925</v>
      </c>
      <c r="F4" s="56" t="s">
        <v>340</v>
      </c>
      <c r="G4" s="56" t="s">
        <v>310</v>
      </c>
      <c r="H4" s="59"/>
    </row>
    <row r="5" spans="1:13" ht="71.25" hidden="1" x14ac:dyDescent="0.25">
      <c r="A5" s="56">
        <v>1893</v>
      </c>
      <c r="B5" s="56" t="s">
        <v>308</v>
      </c>
      <c r="C5" s="56" t="s">
        <v>330</v>
      </c>
      <c r="D5" s="57">
        <v>1807638.44</v>
      </c>
      <c r="E5" s="57">
        <v>336336</v>
      </c>
      <c r="F5" s="56" t="s">
        <v>341</v>
      </c>
      <c r="G5" s="56" t="s">
        <v>342</v>
      </c>
      <c r="H5" s="59"/>
    </row>
    <row r="6" spans="1:13" ht="71.25" hidden="1" x14ac:dyDescent="0.25">
      <c r="A6" s="56">
        <v>1893</v>
      </c>
      <c r="B6" s="56" t="s">
        <v>308</v>
      </c>
      <c r="C6" s="56" t="s">
        <v>330</v>
      </c>
      <c r="D6" s="57">
        <v>1807638.44</v>
      </c>
      <c r="E6" s="57">
        <v>1471302.44</v>
      </c>
      <c r="F6" s="56" t="s">
        <v>343</v>
      </c>
      <c r="G6" s="56" t="s">
        <v>344</v>
      </c>
      <c r="H6" s="59"/>
    </row>
    <row r="7" spans="1:13" ht="57" hidden="1" x14ac:dyDescent="0.25">
      <c r="A7" s="56">
        <v>1898</v>
      </c>
      <c r="B7" s="56" t="s">
        <v>308</v>
      </c>
      <c r="C7" s="56" t="s">
        <v>331</v>
      </c>
      <c r="D7" s="57">
        <v>358995</v>
      </c>
      <c r="E7" s="57">
        <v>358995</v>
      </c>
      <c r="F7" s="56" t="s">
        <v>340</v>
      </c>
      <c r="G7" s="56" t="s">
        <v>310</v>
      </c>
      <c r="H7" s="59"/>
    </row>
    <row r="8" spans="1:13" ht="57" hidden="1" x14ac:dyDescent="0.25">
      <c r="A8" s="56">
        <v>2271</v>
      </c>
      <c r="B8" s="56" t="s">
        <v>308</v>
      </c>
      <c r="C8" s="56" t="s">
        <v>332</v>
      </c>
      <c r="D8" s="57">
        <v>1793360</v>
      </c>
      <c r="E8" s="57">
        <v>871160</v>
      </c>
      <c r="F8" s="56" t="s">
        <v>340</v>
      </c>
      <c r="G8" s="56" t="s">
        <v>310</v>
      </c>
      <c r="H8" s="59"/>
    </row>
    <row r="9" spans="1:13" ht="57" hidden="1" x14ac:dyDescent="0.25">
      <c r="A9" s="56">
        <v>2271</v>
      </c>
      <c r="B9" s="56" t="s">
        <v>308</v>
      </c>
      <c r="C9" s="56" t="s">
        <v>332</v>
      </c>
      <c r="D9" s="57">
        <v>1793360</v>
      </c>
      <c r="E9" s="57">
        <v>922200</v>
      </c>
      <c r="F9" s="56" t="s">
        <v>346</v>
      </c>
      <c r="G9" s="56" t="s">
        <v>347</v>
      </c>
      <c r="H9" s="59"/>
    </row>
    <row r="10" spans="1:13" ht="71.25" hidden="1" x14ac:dyDescent="0.25">
      <c r="A10" s="56">
        <v>2656</v>
      </c>
      <c r="B10" s="56" t="s">
        <v>304</v>
      </c>
      <c r="C10" s="56" t="s">
        <v>333</v>
      </c>
      <c r="D10" s="57">
        <v>6985460</v>
      </c>
      <c r="E10" s="57">
        <v>6985460</v>
      </c>
      <c r="F10" s="56" t="s">
        <v>339</v>
      </c>
      <c r="G10" s="56" t="s">
        <v>323</v>
      </c>
      <c r="H10" s="59"/>
    </row>
    <row r="11" spans="1:13" ht="71.25" hidden="1" x14ac:dyDescent="0.25">
      <c r="A11" s="56">
        <v>2877</v>
      </c>
      <c r="B11" s="56" t="s">
        <v>304</v>
      </c>
      <c r="C11" s="56" t="s">
        <v>334</v>
      </c>
      <c r="D11" s="57">
        <v>2168697.56</v>
      </c>
      <c r="E11" s="57">
        <v>113750</v>
      </c>
      <c r="F11" s="56" t="s">
        <v>341</v>
      </c>
      <c r="G11" s="56" t="s">
        <v>342</v>
      </c>
      <c r="H11" s="59"/>
    </row>
    <row r="12" spans="1:13" ht="71.25" hidden="1" x14ac:dyDescent="0.25">
      <c r="A12" s="56">
        <v>2877</v>
      </c>
      <c r="B12" s="56" t="s">
        <v>304</v>
      </c>
      <c r="C12" s="56" t="s">
        <v>334</v>
      </c>
      <c r="D12" s="57">
        <v>2168697.56</v>
      </c>
      <c r="E12" s="57">
        <v>2054947.56</v>
      </c>
      <c r="F12" s="56" t="s">
        <v>343</v>
      </c>
      <c r="G12" s="56" t="s">
        <v>344</v>
      </c>
      <c r="H12" s="59"/>
    </row>
    <row r="13" spans="1:13" ht="57" hidden="1" x14ac:dyDescent="0.25">
      <c r="A13" s="56">
        <v>2945</v>
      </c>
      <c r="B13" s="56" t="s">
        <v>304</v>
      </c>
      <c r="C13" s="56" t="s">
        <v>335</v>
      </c>
      <c r="D13" s="57">
        <v>230400</v>
      </c>
      <c r="E13" s="57">
        <v>230400</v>
      </c>
      <c r="F13" s="56" t="s">
        <v>345</v>
      </c>
      <c r="G13" s="56" t="s">
        <v>309</v>
      </c>
      <c r="H13" s="59"/>
    </row>
  </sheetData>
  <autoFilter ref="A2:H13" xr:uid="{00000000-0009-0000-0000-000005000000}">
    <filterColumn colId="0">
      <filters>
        <filter val="1890"/>
      </filters>
    </filterColumn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AB471"/>
  <sheetViews>
    <sheetView showGridLines="0" topLeftCell="A26" zoomScale="95" zoomScaleNormal="95" workbookViewId="0">
      <pane xSplit="2" ySplit="1" topLeftCell="C27" activePane="bottomRight" state="frozen"/>
      <selection activeCell="A26" sqref="A26"/>
      <selection pane="topRight" activeCell="C26" sqref="C26"/>
      <selection pane="bottomLeft" activeCell="A27" sqref="A27"/>
      <selection pane="bottomRight" activeCell="E122" sqref="E122"/>
    </sheetView>
  </sheetViews>
  <sheetFormatPr baseColWidth="10" defaultColWidth="11.42578125" defaultRowHeight="14.25" x14ac:dyDescent="0.25"/>
  <cols>
    <col min="1" max="1" width="1.28515625" style="2" customWidth="1"/>
    <col min="2" max="2" width="17.28515625" style="1" bestFit="1" customWidth="1"/>
    <col min="3" max="3" width="15.28515625" style="1" customWidth="1"/>
    <col min="4" max="4" width="14.7109375" style="1" bestFit="1" customWidth="1"/>
    <col min="5" max="5" width="20.42578125" style="1" bestFit="1" customWidth="1"/>
    <col min="6" max="6" width="19.42578125" style="1" bestFit="1" customWidth="1"/>
    <col min="7" max="7" width="17.28515625" style="8" customWidth="1"/>
    <col min="8" max="8" width="23.42578125" style="8" customWidth="1"/>
    <col min="9" max="9" width="24" style="8" customWidth="1"/>
    <col min="10" max="12" width="19" style="8" customWidth="1"/>
    <col min="13" max="13" width="17.140625" style="8" customWidth="1"/>
    <col min="14" max="14" width="32.28515625" style="8" customWidth="1"/>
    <col min="15" max="15" width="16.28515625" style="8" customWidth="1"/>
    <col min="16" max="16" width="20" style="8" customWidth="1"/>
    <col min="17" max="17" width="18" style="8" bestFit="1" customWidth="1"/>
    <col min="18" max="18" width="18" style="8" customWidth="1"/>
    <col min="19" max="19" width="20" style="3" customWidth="1"/>
    <col min="20" max="20" width="16.85546875" style="5" bestFit="1" customWidth="1"/>
    <col min="21" max="21" width="12.7109375" style="2" bestFit="1" customWidth="1"/>
    <col min="22" max="22" width="20.140625" style="1" bestFit="1" customWidth="1"/>
    <col min="23" max="23" width="1.28515625" style="2" customWidth="1"/>
    <col min="24" max="25" width="14.42578125" style="2" bestFit="1" customWidth="1"/>
    <col min="26" max="26" width="12.85546875" style="2" bestFit="1" customWidth="1"/>
    <col min="27" max="16384" width="11.42578125" style="2"/>
  </cols>
  <sheetData>
    <row r="1" spans="1:23" s="4" customFormat="1" ht="7.5" customHeight="1" x14ac:dyDescent="0.25">
      <c r="B1" s="1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3" s="4" customFormat="1" x14ac:dyDescent="0.25">
      <c r="B2" s="13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3" s="4" customFormat="1" x14ac:dyDescent="0.25">
      <c r="B3" s="13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spans="1:23" s="4" customFormat="1" x14ac:dyDescent="0.25">
      <c r="B4" s="13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23" s="4" customFormat="1" x14ac:dyDescent="0.25">
      <c r="B5" s="13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pans="1:23" s="4" customFormat="1" x14ac:dyDescent="0.25">
      <c r="B6" s="13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23" s="4" customFormat="1" x14ac:dyDescent="0.25">
      <c r="B7" s="13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1:23" s="4" customFormat="1" x14ac:dyDescent="0.25">
      <c r="B8" s="1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23" s="4" customFormat="1" ht="7.5" customHeight="1" x14ac:dyDescent="0.25">
      <c r="B9" s="13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</row>
    <row r="10" spans="1:23" s="15" customFormat="1" ht="37.5" x14ac:dyDescent="0.25">
      <c r="B10" s="168" t="s">
        <v>3</v>
      </c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</row>
    <row r="11" spans="1:23" s="17" customFormat="1" ht="6.75" customHeight="1" x14ac:dyDescent="0.25">
      <c r="A11" s="16"/>
      <c r="B11" s="169"/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"/>
    </row>
    <row r="12" spans="1:23" s="18" customFormat="1" ht="15.75" x14ac:dyDescent="0.25">
      <c r="B12" s="156" t="s">
        <v>4</v>
      </c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</row>
    <row r="13" spans="1:23" s="18" customFormat="1" ht="15.75" x14ac:dyDescent="0.25">
      <c r="B13" s="156" t="s">
        <v>5</v>
      </c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</row>
    <row r="14" spans="1:23" s="19" customFormat="1" ht="30" x14ac:dyDescent="0.25">
      <c r="B14" s="157" t="s">
        <v>32</v>
      </c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</row>
    <row r="15" spans="1:23" s="4" customFormat="1" ht="7.5" customHeight="1" x14ac:dyDescent="0.25"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</row>
    <row r="16" spans="1:23" s="4" customFormat="1" ht="7.5" customHeight="1" x14ac:dyDescent="0.25">
      <c r="B16" s="13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2:22" s="22" customFormat="1" ht="12" x14ac:dyDescent="0.25">
      <c r="B17" s="20" t="s">
        <v>6</v>
      </c>
      <c r="C17" s="31">
        <v>2020</v>
      </c>
      <c r="D17" s="31"/>
      <c r="E17" s="31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4"/>
    </row>
    <row r="18" spans="2:22" s="22" customFormat="1" ht="15" customHeight="1" x14ac:dyDescent="0.25">
      <c r="B18" s="20" t="s">
        <v>7</v>
      </c>
      <c r="C18" s="31" t="s">
        <v>8</v>
      </c>
      <c r="D18" s="158" t="s">
        <v>9</v>
      </c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</row>
    <row r="19" spans="2:22" s="22" customFormat="1" ht="15" customHeight="1" x14ac:dyDescent="0.25">
      <c r="B19" s="20" t="s">
        <v>10</v>
      </c>
      <c r="C19" s="31" t="s">
        <v>11</v>
      </c>
      <c r="D19" s="158" t="s">
        <v>12</v>
      </c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</row>
    <row r="20" spans="2:22" s="22" customFormat="1" ht="15" customHeight="1" x14ac:dyDescent="0.25">
      <c r="B20" s="20" t="s">
        <v>13</v>
      </c>
      <c r="C20" s="31" t="s">
        <v>11</v>
      </c>
      <c r="D20" s="158" t="s">
        <v>12</v>
      </c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</row>
    <row r="21" spans="2:22" s="22" customFormat="1" ht="15" customHeight="1" x14ac:dyDescent="0.25">
      <c r="B21" s="20" t="s">
        <v>14</v>
      </c>
      <c r="C21" s="31" t="s">
        <v>15</v>
      </c>
      <c r="D21" s="158" t="s">
        <v>16</v>
      </c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</row>
    <row r="22" spans="2:22" s="4" customFormat="1" ht="7.5" customHeight="1" x14ac:dyDescent="0.25"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</row>
    <row r="23" spans="2:22" s="4" customFormat="1" ht="7.5" customHeight="1" x14ac:dyDescent="0.25">
      <c r="B23" s="13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2:22" s="5" customFormat="1" ht="23.25" x14ac:dyDescent="0.25">
      <c r="B24" s="170" t="s">
        <v>51</v>
      </c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</row>
    <row r="25" spans="2:22" s="4" customFormat="1" ht="7.5" customHeight="1" x14ac:dyDescent="0.25">
      <c r="B25" s="13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pans="2:22" s="25" customFormat="1" ht="28.5" x14ac:dyDescent="0.25">
      <c r="B26" s="28" t="s">
        <v>52</v>
      </c>
      <c r="C26" s="41" t="s">
        <v>53</v>
      </c>
      <c r="D26" s="71" t="s">
        <v>65</v>
      </c>
      <c r="E26" s="43" t="s">
        <v>54</v>
      </c>
      <c r="F26" s="43" t="s">
        <v>61</v>
      </c>
      <c r="G26" s="44" t="s">
        <v>60</v>
      </c>
      <c r="H26" s="44" t="s">
        <v>164</v>
      </c>
      <c r="I26" s="72" t="s">
        <v>56</v>
      </c>
      <c r="J26" s="44" t="s">
        <v>64</v>
      </c>
      <c r="K26" s="44" t="s">
        <v>261</v>
      </c>
      <c r="L26" s="44" t="s">
        <v>262</v>
      </c>
      <c r="M26" s="44" t="s">
        <v>57</v>
      </c>
      <c r="N26" s="72" t="s">
        <v>58</v>
      </c>
      <c r="O26" s="44" t="s">
        <v>63</v>
      </c>
      <c r="P26" s="44" t="s">
        <v>59</v>
      </c>
      <c r="Q26" s="44" t="s">
        <v>82</v>
      </c>
      <c r="R26" s="34" t="s">
        <v>77</v>
      </c>
      <c r="S26" s="33" t="s">
        <v>55</v>
      </c>
      <c r="T26" s="33" t="s">
        <v>62</v>
      </c>
      <c r="U26" s="29" t="s">
        <v>1</v>
      </c>
      <c r="V26" s="28" t="s">
        <v>0</v>
      </c>
    </row>
    <row r="27" spans="2:22" ht="85.5" hidden="1" customHeight="1" x14ac:dyDescent="0.25">
      <c r="B27" s="6" t="s">
        <v>180</v>
      </c>
      <c r="C27" s="32" t="s">
        <v>181</v>
      </c>
      <c r="D27" s="47" t="s">
        <v>199</v>
      </c>
      <c r="E27" s="6" t="s">
        <v>238</v>
      </c>
      <c r="F27" s="7">
        <v>8050000</v>
      </c>
      <c r="G27" s="35">
        <v>700000</v>
      </c>
      <c r="H27" s="7">
        <v>11.5</v>
      </c>
      <c r="I27" s="7" t="s">
        <v>69</v>
      </c>
      <c r="J27" s="55" t="s">
        <v>266</v>
      </c>
      <c r="K27" s="46">
        <v>2018</v>
      </c>
      <c r="L27" s="46" t="s">
        <v>264</v>
      </c>
      <c r="M27" s="77" t="s">
        <v>196</v>
      </c>
      <c r="N27" s="7" t="s">
        <v>190</v>
      </c>
      <c r="O27" s="49" t="s">
        <v>196</v>
      </c>
      <c r="P27" s="7">
        <v>1610000</v>
      </c>
      <c r="Q27" s="7">
        <v>0</v>
      </c>
      <c r="R27" s="36">
        <f t="shared" ref="R27:R90" si="0">IF(P27-Q27=0,"",P27-Q27)</f>
        <v>1610000</v>
      </c>
      <c r="S27" s="36">
        <f t="array" ref="S27">IFERROR(IF($F27="","",IF($T27=0,0,IF($G27=$T27,$F27-SUM(IFERROR(INDEX($P:$P,MATCH(1,($E27=$E:$E)*($I27=$I:$I)*("Avance 20%"=$N:$N),0)),0),IFERROR(INDEX($P:$P,MATCH(1,($E27=$E:$E)*($I27=$I:$I)*("Avance 15%"=$N:$N),0)),0)),$T27*$H27))),"REVISAR")</f>
        <v>2291812</v>
      </c>
      <c r="T27" s="35">
        <f t="shared" ref="T27:T90" si="1">IF($G27="","",IF($G27-SUMIFS($O:$O,$E:$E,$E27,$I:$I,$I27)&lt;0,0,$G27-SUMIFS($O:$O,$E:$E,$E27,$I:$I,$I27)))</f>
        <v>199288</v>
      </c>
      <c r="U27" s="30"/>
      <c r="V27" s="6"/>
    </row>
    <row r="28" spans="2:22" ht="85.5" hidden="1" customHeight="1" x14ac:dyDescent="0.25">
      <c r="B28" s="6" t="s">
        <v>180</v>
      </c>
      <c r="C28" s="32" t="s">
        <v>181</v>
      </c>
      <c r="D28" s="47" t="s">
        <v>199</v>
      </c>
      <c r="E28" s="6" t="s">
        <v>238</v>
      </c>
      <c r="F28" s="7">
        <v>8050000</v>
      </c>
      <c r="G28" s="35">
        <v>700000</v>
      </c>
      <c r="H28" s="7">
        <v>11.5</v>
      </c>
      <c r="I28" s="7" t="s">
        <v>69</v>
      </c>
      <c r="J28" s="46">
        <v>904</v>
      </c>
      <c r="K28" s="46">
        <v>2018</v>
      </c>
      <c r="L28" s="46" t="s">
        <v>265</v>
      </c>
      <c r="M28" s="77" t="s">
        <v>196</v>
      </c>
      <c r="N28" s="7" t="s">
        <v>189</v>
      </c>
      <c r="O28" s="49" t="s">
        <v>196</v>
      </c>
      <c r="P28" s="7">
        <v>1207500</v>
      </c>
      <c r="Q28" s="7">
        <v>0</v>
      </c>
      <c r="R28" s="36">
        <f t="shared" si="0"/>
        <v>1207500</v>
      </c>
      <c r="S28" s="36">
        <f t="array" ref="S28">IFERROR(IF($F28="","",IF($T28=0,0,IF($G28=$T28,$F28-SUM(IFERROR(INDEX($P:$P,MATCH(1,($E28=$E:$E)*($I28=$I:$I)*("Avance 20%"=$N:$N),0)),0),IFERROR(INDEX($P:$P,MATCH(1,($E28=$E:$E)*($I28=$I:$I)*("Avance 15%"=$N:$N),0)),0)),$T28*$H28))),"REVISAR")</f>
        <v>2291812</v>
      </c>
      <c r="T28" s="35">
        <f t="shared" si="1"/>
        <v>199288</v>
      </c>
      <c r="U28" s="30"/>
      <c r="V28" s="6"/>
    </row>
    <row r="29" spans="2:22" ht="85.5" hidden="1" customHeight="1" x14ac:dyDescent="0.25">
      <c r="B29" s="6" t="s">
        <v>180</v>
      </c>
      <c r="C29" s="32" t="s">
        <v>181</v>
      </c>
      <c r="D29" s="47" t="s">
        <v>199</v>
      </c>
      <c r="E29" s="6" t="s">
        <v>238</v>
      </c>
      <c r="F29" s="7">
        <v>8050000</v>
      </c>
      <c r="G29" s="35">
        <v>700000</v>
      </c>
      <c r="H29" s="7">
        <v>11.5</v>
      </c>
      <c r="I29" s="7" t="s">
        <v>69</v>
      </c>
      <c r="J29" s="46">
        <v>1402</v>
      </c>
      <c r="K29" s="46">
        <v>2018</v>
      </c>
      <c r="L29" s="46" t="s">
        <v>265</v>
      </c>
      <c r="M29" s="76"/>
      <c r="N29" s="7" t="s">
        <v>192</v>
      </c>
      <c r="O29" s="49">
        <v>229300</v>
      </c>
      <c r="P29" s="7">
        <v>3783450</v>
      </c>
      <c r="Q29" s="7">
        <v>1324207.5</v>
      </c>
      <c r="R29" s="36">
        <f t="shared" si="0"/>
        <v>2459242.5</v>
      </c>
      <c r="S29" s="36">
        <f t="array" ref="S29">IFERROR(IF($F29="","",IF($T29=0,0,IF($G29=$T29,$F29-SUM(IFERROR(INDEX($P:$P,MATCH(1,($E29=$E:$E)*($I29=$I:$I)*("Avance 20%"=$N:$N),0)),0),IFERROR(INDEX($P:$P,MATCH(1,($E29=$E:$E)*($I29=$I:$I)*("Avance 15%"=$N:$N),0)),0)),$T29*$H29))),"REVISAR")</f>
        <v>2291812</v>
      </c>
      <c r="T29" s="35">
        <f t="shared" si="1"/>
        <v>199288</v>
      </c>
      <c r="U29" s="30"/>
      <c r="V29" s="6"/>
    </row>
    <row r="30" spans="2:22" ht="85.5" hidden="1" customHeight="1" x14ac:dyDescent="0.25">
      <c r="B30" s="6" t="s">
        <v>180</v>
      </c>
      <c r="C30" s="32" t="s">
        <v>181</v>
      </c>
      <c r="D30" s="47" t="s">
        <v>199</v>
      </c>
      <c r="E30" s="6" t="s">
        <v>238</v>
      </c>
      <c r="F30" s="7">
        <v>8050000</v>
      </c>
      <c r="G30" s="35">
        <v>700000</v>
      </c>
      <c r="H30" s="7">
        <v>11.5</v>
      </c>
      <c r="I30" s="7" t="s">
        <v>69</v>
      </c>
      <c r="J30" s="46">
        <v>1484</v>
      </c>
      <c r="K30" s="46">
        <v>2019</v>
      </c>
      <c r="L30" s="46" t="s">
        <v>267</v>
      </c>
      <c r="M30" s="76"/>
      <c r="N30" s="7" t="s">
        <v>192</v>
      </c>
      <c r="O30" s="49">
        <v>22337</v>
      </c>
      <c r="P30" s="7">
        <v>368560.5</v>
      </c>
      <c r="Q30" s="7">
        <v>128996.17499999999</v>
      </c>
      <c r="R30" s="36">
        <f t="shared" si="0"/>
        <v>239564.32500000001</v>
      </c>
      <c r="S30" s="36">
        <f t="array" ref="S30">IFERROR(IF($F30="","",IF($T30=0,0,IF($G30=$T30,$F30-SUM(IFERROR(INDEX($P:$P,MATCH(1,($E30=$E:$E)*($I30=$I:$I)*("Avance 20%"=$N:$N),0)),0),IFERROR(INDEX($P:$P,MATCH(1,($E30=$E:$E)*($I30=$I:$I)*("Avance 15%"=$N:$N),0)),0)),$T30*$H30))),"REVISAR")</f>
        <v>2291812</v>
      </c>
      <c r="T30" s="35">
        <f t="shared" si="1"/>
        <v>199288</v>
      </c>
      <c r="U30" s="30"/>
      <c r="V30" s="6"/>
    </row>
    <row r="31" spans="2:22" ht="85.5" hidden="1" customHeight="1" x14ac:dyDescent="0.25">
      <c r="B31" s="6" t="s">
        <v>180</v>
      </c>
      <c r="C31" s="32" t="s">
        <v>181</v>
      </c>
      <c r="D31" s="47" t="s">
        <v>199</v>
      </c>
      <c r="E31" s="6" t="s">
        <v>238</v>
      </c>
      <c r="F31" s="7">
        <v>8050000</v>
      </c>
      <c r="G31" s="35">
        <v>700000</v>
      </c>
      <c r="H31" s="7">
        <v>11.5</v>
      </c>
      <c r="I31" s="7" t="s">
        <v>69</v>
      </c>
      <c r="J31" s="46">
        <v>1885</v>
      </c>
      <c r="K31" s="46">
        <v>2019</v>
      </c>
      <c r="L31" s="46" t="s">
        <v>267</v>
      </c>
      <c r="M31" s="76"/>
      <c r="N31" s="7" t="s">
        <v>192</v>
      </c>
      <c r="O31" s="49">
        <v>66075</v>
      </c>
      <c r="P31" s="7">
        <v>1090237.5</v>
      </c>
      <c r="Q31" s="7">
        <v>381583.125</v>
      </c>
      <c r="R31" s="36">
        <f t="shared" si="0"/>
        <v>708654.375</v>
      </c>
      <c r="S31" s="36">
        <f t="array" ref="S31">IFERROR(IF($F31="","",IF($T31=0,0,IF($G31=$T31,$F31-SUM(IFERROR(INDEX($P:$P,MATCH(1,($E31=$E:$E)*($I31=$I:$I)*("Avance 20%"=$N:$N),0)),0),IFERROR(INDEX($P:$P,MATCH(1,($E31=$E:$E)*($I31=$I:$I)*("Avance 15%"=$N:$N),0)),0)),$T31*$H31))),"REVISAR")</f>
        <v>2291812</v>
      </c>
      <c r="T31" s="35">
        <f t="shared" si="1"/>
        <v>199288</v>
      </c>
      <c r="U31" s="30"/>
      <c r="V31" s="6"/>
    </row>
    <row r="32" spans="2:22" ht="85.5" hidden="1" customHeight="1" x14ac:dyDescent="0.25">
      <c r="B32" s="6" t="s">
        <v>180</v>
      </c>
      <c r="C32" s="32" t="s">
        <v>181</v>
      </c>
      <c r="D32" s="47" t="s">
        <v>199</v>
      </c>
      <c r="E32" s="6" t="s">
        <v>238</v>
      </c>
      <c r="F32" s="7">
        <v>8050000</v>
      </c>
      <c r="G32" s="35">
        <v>700000</v>
      </c>
      <c r="H32" s="7">
        <v>11.5</v>
      </c>
      <c r="I32" s="7" t="s">
        <v>69</v>
      </c>
      <c r="J32" s="46">
        <v>2274</v>
      </c>
      <c r="K32" s="46">
        <v>2019</v>
      </c>
      <c r="L32" s="46" t="s">
        <v>267</v>
      </c>
      <c r="M32" s="76"/>
      <c r="N32" s="7" t="s">
        <v>192</v>
      </c>
      <c r="O32" s="49">
        <v>86000</v>
      </c>
      <c r="P32" s="7">
        <v>1419000</v>
      </c>
      <c r="Q32" s="7">
        <v>496649.99999999994</v>
      </c>
      <c r="R32" s="36">
        <f t="shared" si="0"/>
        <v>922350</v>
      </c>
      <c r="S32" s="36">
        <f t="array" ref="S32">IFERROR(IF($F32="","",IF($T32=0,0,IF($G32=$T32,$F32-SUM(IFERROR(INDEX($P:$P,MATCH(1,($E32=$E:$E)*($I32=$I:$I)*("Avance 20%"=$N:$N),0)),0),IFERROR(INDEX($P:$P,MATCH(1,($E32=$E:$E)*($I32=$I:$I)*("Avance 15%"=$N:$N),0)),0)),$T32*$H32))),"REVISAR")</f>
        <v>2291812</v>
      </c>
      <c r="T32" s="35">
        <f t="shared" si="1"/>
        <v>199288</v>
      </c>
      <c r="U32" s="30"/>
      <c r="V32" s="6"/>
    </row>
    <row r="33" spans="2:28" ht="85.5" hidden="1" customHeight="1" x14ac:dyDescent="0.25">
      <c r="B33" s="6" t="s">
        <v>180</v>
      </c>
      <c r="C33" s="32" t="s">
        <v>181</v>
      </c>
      <c r="D33" s="47" t="s">
        <v>199</v>
      </c>
      <c r="E33" s="6" t="s">
        <v>238</v>
      </c>
      <c r="F33" s="7">
        <v>8050000</v>
      </c>
      <c r="G33" s="35">
        <v>700000</v>
      </c>
      <c r="H33" s="7">
        <v>11.5</v>
      </c>
      <c r="I33" s="7" t="s">
        <v>69</v>
      </c>
      <c r="J33" s="46">
        <v>2799</v>
      </c>
      <c r="K33" s="46">
        <v>2019</v>
      </c>
      <c r="L33" s="46" t="s">
        <v>267</v>
      </c>
      <c r="M33" s="76"/>
      <c r="N33" s="7" t="s">
        <v>192</v>
      </c>
      <c r="O33" s="49">
        <v>97000</v>
      </c>
      <c r="P33" s="7">
        <v>1600500</v>
      </c>
      <c r="Q33" s="7">
        <v>486063.2</v>
      </c>
      <c r="R33" s="36">
        <f t="shared" si="0"/>
        <v>1114436.8</v>
      </c>
      <c r="S33" s="36">
        <f t="array" ref="S33">IFERROR(IF($F33="","",IF($T33=0,0,IF($G33=$T33,$F33-SUM(IFERROR(INDEX($P:$P,MATCH(1,($E33=$E:$E)*($I33=$I:$I)*("Avance 20%"=$N:$N),0)),0),IFERROR(INDEX($P:$P,MATCH(1,($E33=$E:$E)*($I33=$I:$I)*("Avance 15%"=$N:$N),0)),0)),$T33*$H33))),"REVISAR")</f>
        <v>2291812</v>
      </c>
      <c r="T33" s="35">
        <f t="shared" si="1"/>
        <v>199288</v>
      </c>
      <c r="U33" s="30"/>
      <c r="V33" s="6"/>
    </row>
    <row r="34" spans="2:28" ht="42.75" hidden="1" customHeight="1" x14ac:dyDescent="0.25">
      <c r="B34" s="6" t="s">
        <v>256</v>
      </c>
      <c r="C34" s="42"/>
      <c r="D34" s="47" t="s">
        <v>199</v>
      </c>
      <c r="E34" s="6" t="s">
        <v>257</v>
      </c>
      <c r="F34" s="7">
        <v>23000000</v>
      </c>
      <c r="G34" s="35">
        <v>2000000</v>
      </c>
      <c r="H34" s="7">
        <v>11.5</v>
      </c>
      <c r="I34" s="7" t="s">
        <v>69</v>
      </c>
      <c r="J34" s="55" t="s">
        <v>263</v>
      </c>
      <c r="K34" s="46">
        <v>2018</v>
      </c>
      <c r="L34" s="46" t="s">
        <v>264</v>
      </c>
      <c r="M34" s="77" t="s">
        <v>196</v>
      </c>
      <c r="N34" s="7" t="s">
        <v>190</v>
      </c>
      <c r="O34" s="49" t="s">
        <v>196</v>
      </c>
      <c r="P34" s="7">
        <v>4600000</v>
      </c>
      <c r="Q34" s="7">
        <v>0</v>
      </c>
      <c r="R34" s="36">
        <f t="shared" si="0"/>
        <v>4600000</v>
      </c>
      <c r="S34" s="36">
        <f t="array" ref="S34">IFERROR(IF($F34="","",IF($T34=0,0,IF($G34=$T34,$F34-SUM(IFERROR(INDEX($P:$P,MATCH(1,($E34=$E:$E)*($I34=$I:$I)*("Avance 20%"=$N:$N),0)),0),IFERROR(INDEX($P:$P,MATCH(1,($E34=$E:$E)*($I34=$I:$I)*("Avance 15%"=$N:$N),0)),0)),$T34*$H34))),"REVISAR")</f>
        <v>18400000</v>
      </c>
      <c r="T34" s="35">
        <f t="shared" si="1"/>
        <v>2000000</v>
      </c>
      <c r="U34" s="30"/>
      <c r="V34" s="6"/>
    </row>
    <row r="35" spans="2:28" ht="42.75" hidden="1" customHeight="1" x14ac:dyDescent="0.25">
      <c r="B35" s="6" t="s">
        <v>256</v>
      </c>
      <c r="C35" s="42"/>
      <c r="D35" s="47" t="s">
        <v>199</v>
      </c>
      <c r="E35" s="6" t="s">
        <v>257</v>
      </c>
      <c r="F35" s="7">
        <v>3600000</v>
      </c>
      <c r="G35" s="35">
        <v>300000</v>
      </c>
      <c r="H35" s="7">
        <v>12</v>
      </c>
      <c r="I35" s="7" t="s">
        <v>191</v>
      </c>
      <c r="J35" s="55" t="s">
        <v>263</v>
      </c>
      <c r="K35" s="46">
        <v>2018</v>
      </c>
      <c r="L35" s="46" t="s">
        <v>264</v>
      </c>
      <c r="M35" s="77" t="s">
        <v>196</v>
      </c>
      <c r="N35" s="7" t="s">
        <v>190</v>
      </c>
      <c r="O35" s="49" t="s">
        <v>196</v>
      </c>
      <c r="P35" s="7">
        <v>720000</v>
      </c>
      <c r="Q35" s="7">
        <v>0</v>
      </c>
      <c r="R35" s="36">
        <f t="shared" si="0"/>
        <v>720000</v>
      </c>
      <c r="S35" s="36">
        <f t="array" ref="S35">IFERROR(IF($F35="","",IF($T35=0,0,IF($G35=$T35,$F35-SUM(IFERROR(INDEX($P:$P,MATCH(1,($E35=$E:$E)*($I35=$I:$I)*("Avance 20%"=$N:$N),0)),0),IFERROR(INDEX($P:$P,MATCH(1,($E35=$E:$E)*($I35=$I:$I)*("Avance 15%"=$N:$N),0)),0)),$T35*$H35))),"REVISAR")</f>
        <v>2880000</v>
      </c>
      <c r="T35" s="35">
        <f t="shared" si="1"/>
        <v>300000</v>
      </c>
      <c r="U35" s="30"/>
      <c r="V35" s="6"/>
    </row>
    <row r="36" spans="2:28" ht="28.5" hidden="1" customHeight="1" x14ac:dyDescent="0.25">
      <c r="B36" s="6" t="s">
        <v>242</v>
      </c>
      <c r="C36" s="42"/>
      <c r="D36" s="47" t="s">
        <v>199</v>
      </c>
      <c r="E36" s="6" t="s">
        <v>243</v>
      </c>
      <c r="F36" s="7">
        <v>5750000</v>
      </c>
      <c r="G36" s="35">
        <v>500000</v>
      </c>
      <c r="H36" s="7">
        <v>11.5</v>
      </c>
      <c r="I36" s="7" t="s">
        <v>69</v>
      </c>
      <c r="J36" s="46" t="s">
        <v>268</v>
      </c>
      <c r="K36" s="46">
        <v>2018</v>
      </c>
      <c r="L36" s="46" t="s">
        <v>264</v>
      </c>
      <c r="M36" s="77" t="s">
        <v>196</v>
      </c>
      <c r="N36" s="7" t="s">
        <v>190</v>
      </c>
      <c r="O36" s="49" t="s">
        <v>196</v>
      </c>
      <c r="P36" s="7">
        <v>1150000</v>
      </c>
      <c r="Q36" s="7">
        <v>0</v>
      </c>
      <c r="R36" s="36">
        <f t="shared" si="0"/>
        <v>1150000</v>
      </c>
      <c r="S36" s="36">
        <f t="array" ref="S36">IFERROR(IF($F36="","",IF($T36=0,0,IF($G36=$T36,$F36-SUM(IFERROR(INDEX($P:$P,MATCH(1,($E36=$E:$E)*($I36=$I:$I)*("Avance 20%"=$N:$N),0)),0),IFERROR(INDEX($P:$P,MATCH(1,($E36=$E:$E)*($I36=$I:$I)*("Avance 15%"=$N:$N),0)),0)),$T36*$H36))),"REVISAR")</f>
        <v>2119128</v>
      </c>
      <c r="T36" s="35">
        <f t="shared" si="1"/>
        <v>184272</v>
      </c>
      <c r="U36" s="30"/>
      <c r="V36" s="6"/>
    </row>
    <row r="37" spans="2:28" ht="28.5" hidden="1" customHeight="1" x14ac:dyDescent="0.25">
      <c r="B37" s="6" t="s">
        <v>242</v>
      </c>
      <c r="C37" s="42"/>
      <c r="D37" s="47" t="s">
        <v>199</v>
      </c>
      <c r="E37" s="6" t="s">
        <v>243</v>
      </c>
      <c r="F37" s="7">
        <v>5750000</v>
      </c>
      <c r="G37" s="35">
        <v>500000</v>
      </c>
      <c r="H37" s="7">
        <v>11.5</v>
      </c>
      <c r="I37" s="7" t="s">
        <v>69</v>
      </c>
      <c r="J37" s="46">
        <v>635</v>
      </c>
      <c r="K37" s="46">
        <v>2018</v>
      </c>
      <c r="L37" s="46" t="s">
        <v>265</v>
      </c>
      <c r="M37" s="77" t="s">
        <v>196</v>
      </c>
      <c r="N37" s="7" t="s">
        <v>189</v>
      </c>
      <c r="O37" s="49" t="s">
        <v>196</v>
      </c>
      <c r="P37" s="7">
        <v>862500</v>
      </c>
      <c r="Q37" s="7">
        <v>0</v>
      </c>
      <c r="R37" s="36">
        <f t="shared" si="0"/>
        <v>862500</v>
      </c>
      <c r="S37" s="36">
        <f t="array" ref="S37">IFERROR(IF($F37="","",IF($T37=0,0,IF($G37=$T37,$F37-SUM(IFERROR(INDEX($P:$P,MATCH(1,($E37=$E:$E)*($I37=$I:$I)*("Avance 20%"=$N:$N),0)),0),IFERROR(INDEX($P:$P,MATCH(1,($E37=$E:$E)*($I37=$I:$I)*("Avance 15%"=$N:$N),0)),0)),$T37*$H37))),"REVISAR")</f>
        <v>2119128</v>
      </c>
      <c r="T37" s="35">
        <f t="shared" si="1"/>
        <v>184272</v>
      </c>
      <c r="U37" s="30"/>
      <c r="V37" s="6"/>
    </row>
    <row r="38" spans="2:28" ht="28.5" hidden="1" customHeight="1" x14ac:dyDescent="0.25">
      <c r="B38" s="6" t="s">
        <v>242</v>
      </c>
      <c r="C38" s="42"/>
      <c r="D38" s="47" t="s">
        <v>199</v>
      </c>
      <c r="E38" s="6" t="s">
        <v>243</v>
      </c>
      <c r="F38" s="7">
        <v>5750000</v>
      </c>
      <c r="G38" s="35">
        <v>500000</v>
      </c>
      <c r="H38" s="7">
        <v>11.5</v>
      </c>
      <c r="I38" s="7" t="s">
        <v>69</v>
      </c>
      <c r="J38" s="46">
        <v>841</v>
      </c>
      <c r="K38" s="46">
        <v>2018</v>
      </c>
      <c r="L38" s="46" t="s">
        <v>265</v>
      </c>
      <c r="M38" s="76"/>
      <c r="N38" s="7" t="s">
        <v>192</v>
      </c>
      <c r="O38" s="49">
        <v>100000</v>
      </c>
      <c r="P38" s="7">
        <v>1750000</v>
      </c>
      <c r="Q38" s="7">
        <v>612500</v>
      </c>
      <c r="R38" s="36">
        <f t="shared" si="0"/>
        <v>1137500</v>
      </c>
      <c r="S38" s="36">
        <f t="array" ref="S38">IFERROR(IF($F38="","",IF($T38=0,0,IF($G38=$T38,$F38-SUM(IFERROR(INDEX($P:$P,MATCH(1,($E38=$E:$E)*($I38=$I:$I)*("Avance 20%"=$N:$N),0)),0),IFERROR(INDEX($P:$P,MATCH(1,($E38=$E:$E)*($I38=$I:$I)*("Avance 15%"=$N:$N),0)),0)),$T38*$H38))),"REVISAR")</f>
        <v>2119128</v>
      </c>
      <c r="T38" s="35">
        <f t="shared" si="1"/>
        <v>184272</v>
      </c>
      <c r="U38" s="30"/>
      <c r="V38" s="6"/>
    </row>
    <row r="39" spans="2:28" ht="28.5" hidden="1" customHeight="1" x14ac:dyDescent="0.25">
      <c r="B39" s="6" t="s">
        <v>242</v>
      </c>
      <c r="C39" s="42"/>
      <c r="D39" s="47" t="s">
        <v>199</v>
      </c>
      <c r="E39" s="6" t="s">
        <v>243</v>
      </c>
      <c r="F39" s="7">
        <v>5750000</v>
      </c>
      <c r="G39" s="35">
        <v>500000</v>
      </c>
      <c r="H39" s="7">
        <v>11.5</v>
      </c>
      <c r="I39" s="7" t="s">
        <v>69</v>
      </c>
      <c r="J39" s="46">
        <v>1419</v>
      </c>
      <c r="K39" s="46">
        <v>2018</v>
      </c>
      <c r="L39" s="46" t="s">
        <v>265</v>
      </c>
      <c r="M39" s="76"/>
      <c r="N39" s="7" t="s">
        <v>192</v>
      </c>
      <c r="O39" s="49">
        <v>100000</v>
      </c>
      <c r="P39" s="7">
        <v>1750000</v>
      </c>
      <c r="Q39" s="7">
        <v>612500</v>
      </c>
      <c r="R39" s="36">
        <f t="shared" si="0"/>
        <v>1137500</v>
      </c>
      <c r="S39" s="36">
        <f t="array" ref="S39">IFERROR(IF($F39="","",IF($T39=0,0,IF($G39=$T39,$F39-SUM(IFERROR(INDEX($P:$P,MATCH(1,($E39=$E:$E)*($I39=$I:$I)*("Avance 20%"=$N:$N),0)),0),IFERROR(INDEX($P:$P,MATCH(1,($E39=$E:$E)*($I39=$I:$I)*("Avance 15%"=$N:$N),0)),0)),$T39*$H39))),"REVISAR")</f>
        <v>2119128</v>
      </c>
      <c r="T39" s="35">
        <f t="shared" si="1"/>
        <v>184272</v>
      </c>
      <c r="U39" s="30"/>
      <c r="V39" s="6"/>
    </row>
    <row r="40" spans="2:28" ht="28.5" hidden="1" customHeight="1" x14ac:dyDescent="0.25">
      <c r="B40" s="6" t="s">
        <v>242</v>
      </c>
      <c r="C40" s="42"/>
      <c r="D40" s="47" t="s">
        <v>199</v>
      </c>
      <c r="E40" s="6" t="s">
        <v>243</v>
      </c>
      <c r="F40" s="7">
        <v>5750000</v>
      </c>
      <c r="G40" s="35">
        <v>500000</v>
      </c>
      <c r="H40" s="7">
        <v>11.5</v>
      </c>
      <c r="I40" s="7" t="s">
        <v>69</v>
      </c>
      <c r="J40" s="46">
        <v>780</v>
      </c>
      <c r="K40" s="46">
        <v>2019</v>
      </c>
      <c r="L40" s="46" t="s">
        <v>267</v>
      </c>
      <c r="M40" s="76"/>
      <c r="N40" s="7" t="s">
        <v>192</v>
      </c>
      <c r="O40" s="49">
        <v>115728</v>
      </c>
      <c r="P40" s="7">
        <v>2025240</v>
      </c>
      <c r="Q40" s="7">
        <v>708834</v>
      </c>
      <c r="R40" s="36">
        <f t="shared" si="0"/>
        <v>1316406</v>
      </c>
      <c r="S40" s="36">
        <f t="array" ref="S40">IFERROR(IF($F40="","",IF($T40=0,0,IF($G40=$T40,$F40-SUM(IFERROR(INDEX($P:$P,MATCH(1,($E40=$E:$E)*($I40=$I:$I)*("Avance 20%"=$N:$N),0)),0),IFERROR(INDEX($P:$P,MATCH(1,($E40=$E:$E)*($I40=$I:$I)*("Avance 15%"=$N:$N),0)),0)),$T40*$H40))),"REVISAR")</f>
        <v>2119128</v>
      </c>
      <c r="T40" s="35">
        <f t="shared" si="1"/>
        <v>184272</v>
      </c>
      <c r="U40" s="30"/>
      <c r="V40" s="6"/>
    </row>
    <row r="41" spans="2:28" ht="28.5" hidden="1" customHeight="1" x14ac:dyDescent="0.25">
      <c r="B41" s="6" t="s">
        <v>104</v>
      </c>
      <c r="C41" s="32" t="s">
        <v>80</v>
      </c>
      <c r="D41" s="47" t="s">
        <v>199</v>
      </c>
      <c r="E41" s="6" t="s">
        <v>81</v>
      </c>
      <c r="F41" s="7">
        <v>34500000</v>
      </c>
      <c r="G41" s="35">
        <v>3000000</v>
      </c>
      <c r="H41" s="7">
        <v>11.5</v>
      </c>
      <c r="I41" s="7" t="s">
        <v>69</v>
      </c>
      <c r="J41" s="46" t="s">
        <v>272</v>
      </c>
      <c r="K41" s="46">
        <v>2018</v>
      </c>
      <c r="L41" s="46" t="s">
        <v>264</v>
      </c>
      <c r="M41" s="77" t="s">
        <v>196</v>
      </c>
      <c r="N41" s="7" t="s">
        <v>190</v>
      </c>
      <c r="O41" s="49" t="s">
        <v>196</v>
      </c>
      <c r="P41" s="7">
        <v>6900000</v>
      </c>
      <c r="Q41" s="7">
        <v>0</v>
      </c>
      <c r="R41" s="36">
        <f t="shared" si="0"/>
        <v>6900000</v>
      </c>
      <c r="S41" s="36">
        <f t="array" ref="S41">IFERROR(IF($F41="","",IF($T41=0,0,IF($G41=$T41,$F41-SUM(IFERROR(INDEX($P:$P,MATCH(1,($E41=$E:$E)*($I41=$I:$I)*("Avance 20%"=$N:$N),0)),0),IFERROR(INDEX($P:$P,MATCH(1,($E41=$E:$E)*($I41=$I:$I)*("Avance 15%"=$N:$N),0)),0)),$T41*$H41))),"REVISAR")</f>
        <v>15236695</v>
      </c>
      <c r="T41" s="35">
        <f t="shared" si="1"/>
        <v>1324930</v>
      </c>
      <c r="U41" s="30"/>
      <c r="V41" s="6"/>
    </row>
    <row r="42" spans="2:28" ht="28.5" hidden="1" customHeight="1" x14ac:dyDescent="0.25">
      <c r="B42" s="6" t="s">
        <v>104</v>
      </c>
      <c r="C42" s="32" t="s">
        <v>80</v>
      </c>
      <c r="D42" s="47" t="s">
        <v>199</v>
      </c>
      <c r="E42" s="6" t="s">
        <v>81</v>
      </c>
      <c r="F42" s="7">
        <v>34500000</v>
      </c>
      <c r="G42" s="35">
        <v>3000000</v>
      </c>
      <c r="H42" s="7">
        <v>11.5</v>
      </c>
      <c r="I42" s="7" t="s">
        <v>69</v>
      </c>
      <c r="J42" s="46">
        <v>1242</v>
      </c>
      <c r="K42" s="46">
        <v>2018</v>
      </c>
      <c r="L42" s="46" t="s">
        <v>265</v>
      </c>
      <c r="M42" s="76"/>
      <c r="N42" s="7" t="s">
        <v>192</v>
      </c>
      <c r="O42" s="49">
        <v>117450</v>
      </c>
      <c r="P42" s="7">
        <v>1703025</v>
      </c>
      <c r="Q42" s="7">
        <v>340605</v>
      </c>
      <c r="R42" s="36">
        <f t="shared" si="0"/>
        <v>1362420</v>
      </c>
      <c r="S42" s="36">
        <f t="array" ref="S42">IFERROR(IF($F42="","",IF($T42=0,0,IF($G42=$T42,$F42-SUM(IFERROR(INDEX($P:$P,MATCH(1,($E42=$E:$E)*($I42=$I:$I)*("Avance 20%"=$N:$N),0)),0),IFERROR(INDEX($P:$P,MATCH(1,($E42=$E:$E)*($I42=$I:$I)*("Avance 15%"=$N:$N),0)),0)),$T42*$H42))),"REVISAR")</f>
        <v>15236695</v>
      </c>
      <c r="T42" s="35">
        <f t="shared" si="1"/>
        <v>1324930</v>
      </c>
      <c r="U42" s="30"/>
      <c r="V42" s="6"/>
      <c r="AA42" s="52"/>
      <c r="AB42" s="52"/>
    </row>
    <row r="43" spans="2:28" ht="28.5" hidden="1" customHeight="1" x14ac:dyDescent="0.25">
      <c r="B43" s="6" t="s">
        <v>104</v>
      </c>
      <c r="C43" s="32" t="s">
        <v>80</v>
      </c>
      <c r="D43" s="47" t="s">
        <v>199</v>
      </c>
      <c r="E43" s="6" t="s">
        <v>81</v>
      </c>
      <c r="F43" s="7">
        <v>34500000</v>
      </c>
      <c r="G43" s="35">
        <v>3000000</v>
      </c>
      <c r="H43" s="7">
        <v>11.5</v>
      </c>
      <c r="I43" s="7" t="s">
        <v>69</v>
      </c>
      <c r="J43" s="46">
        <v>1514</v>
      </c>
      <c r="K43" s="46">
        <v>2018</v>
      </c>
      <c r="L43" s="46" t="s">
        <v>265</v>
      </c>
      <c r="M43" s="76"/>
      <c r="N43" s="7" t="s">
        <v>192</v>
      </c>
      <c r="O43" s="49">
        <v>174000</v>
      </c>
      <c r="P43" s="7">
        <v>2523000</v>
      </c>
      <c r="Q43" s="7">
        <v>504600</v>
      </c>
      <c r="R43" s="36">
        <f t="shared" si="0"/>
        <v>2018400</v>
      </c>
      <c r="S43" s="36">
        <f t="array" ref="S43">IFERROR(IF($F43="","",IF($T43=0,0,IF($G43=$T43,$F43-SUM(IFERROR(INDEX($P:$P,MATCH(1,($E43=$E:$E)*($I43=$I:$I)*("Avance 20%"=$N:$N),0)),0),IFERROR(INDEX($P:$P,MATCH(1,($E43=$E:$E)*($I43=$I:$I)*("Avance 15%"=$N:$N),0)),0)),$T43*$H43))),"REVISAR")</f>
        <v>15236695</v>
      </c>
      <c r="T43" s="35">
        <f t="shared" si="1"/>
        <v>1324930</v>
      </c>
      <c r="U43" s="30"/>
      <c r="V43" s="6"/>
      <c r="AA43" s="52"/>
      <c r="AB43" s="52"/>
    </row>
    <row r="44" spans="2:28" ht="28.5" hidden="1" customHeight="1" x14ac:dyDescent="0.25">
      <c r="B44" s="6" t="s">
        <v>104</v>
      </c>
      <c r="C44" s="32" t="s">
        <v>80</v>
      </c>
      <c r="D44" s="47" t="s">
        <v>199</v>
      </c>
      <c r="E44" s="6" t="s">
        <v>81</v>
      </c>
      <c r="F44" s="7">
        <v>34500000</v>
      </c>
      <c r="G44" s="35">
        <v>3000000</v>
      </c>
      <c r="H44" s="7">
        <v>11.5</v>
      </c>
      <c r="I44" s="7" t="s">
        <v>69</v>
      </c>
      <c r="J44" s="46">
        <v>1958</v>
      </c>
      <c r="K44" s="46">
        <v>2018</v>
      </c>
      <c r="L44" s="46" t="s">
        <v>265</v>
      </c>
      <c r="M44" s="76"/>
      <c r="N44" s="7" t="s">
        <v>192</v>
      </c>
      <c r="O44" s="49">
        <v>158970</v>
      </c>
      <c r="P44" s="7">
        <v>2305065</v>
      </c>
      <c r="Q44" s="7">
        <v>461013</v>
      </c>
      <c r="R44" s="36">
        <f t="shared" si="0"/>
        <v>1844052</v>
      </c>
      <c r="S44" s="36">
        <f t="array" ref="S44">IFERROR(IF($F44="","",IF($T44=0,0,IF($G44=$T44,$F44-SUM(IFERROR(INDEX($P:$P,MATCH(1,($E44=$E:$E)*($I44=$I:$I)*("Avance 20%"=$N:$N),0)),0),IFERROR(INDEX($P:$P,MATCH(1,($E44=$E:$E)*($I44=$I:$I)*("Avance 15%"=$N:$N),0)),0)),$T44*$H44))),"REVISAR")</f>
        <v>15236695</v>
      </c>
      <c r="T44" s="35">
        <f t="shared" si="1"/>
        <v>1324930</v>
      </c>
      <c r="U44" s="30"/>
      <c r="V44" s="6"/>
      <c r="AA44" s="52"/>
      <c r="AB44" s="52"/>
    </row>
    <row r="45" spans="2:28" ht="28.5" hidden="1" customHeight="1" x14ac:dyDescent="0.25">
      <c r="B45" s="6" t="s">
        <v>104</v>
      </c>
      <c r="C45" s="32" t="s">
        <v>80</v>
      </c>
      <c r="D45" s="47" t="s">
        <v>199</v>
      </c>
      <c r="E45" s="6" t="s">
        <v>81</v>
      </c>
      <c r="F45" s="7">
        <v>34500000</v>
      </c>
      <c r="G45" s="35">
        <v>3000000</v>
      </c>
      <c r="H45" s="7">
        <v>11.5</v>
      </c>
      <c r="I45" s="7" t="s">
        <v>69</v>
      </c>
      <c r="J45" s="46">
        <v>443</v>
      </c>
      <c r="K45" s="46">
        <v>2019</v>
      </c>
      <c r="L45" s="46" t="s">
        <v>267</v>
      </c>
      <c r="M45" s="76"/>
      <c r="N45" s="7" t="s">
        <v>192</v>
      </c>
      <c r="O45" s="49">
        <v>140020</v>
      </c>
      <c r="P45" s="7">
        <v>2030290</v>
      </c>
      <c r="Q45" s="7">
        <v>406058</v>
      </c>
      <c r="R45" s="36">
        <f t="shared" si="0"/>
        <v>1624232</v>
      </c>
      <c r="S45" s="36">
        <f t="array" ref="S45">IFERROR(IF($F45="","",IF($T45=0,0,IF($G45=$T45,$F45-SUM(IFERROR(INDEX($P:$P,MATCH(1,($E45=$E:$E)*($I45=$I:$I)*("Avance 20%"=$N:$N),0)),0),IFERROR(INDEX($P:$P,MATCH(1,($E45=$E:$E)*($I45=$I:$I)*("Avance 15%"=$N:$N),0)),0)),$T45*$H45))),"REVISAR")</f>
        <v>15236695</v>
      </c>
      <c r="T45" s="35">
        <f t="shared" si="1"/>
        <v>1324930</v>
      </c>
      <c r="U45" s="30"/>
      <c r="V45" s="6"/>
      <c r="AA45" s="52"/>
      <c r="AB45" s="52"/>
    </row>
    <row r="46" spans="2:28" ht="28.5" hidden="1" customHeight="1" x14ac:dyDescent="0.25">
      <c r="B46" s="6" t="s">
        <v>104</v>
      </c>
      <c r="C46" s="32" t="s">
        <v>80</v>
      </c>
      <c r="D46" s="47" t="s">
        <v>199</v>
      </c>
      <c r="E46" s="6" t="s">
        <v>81</v>
      </c>
      <c r="F46" s="7">
        <v>34500000</v>
      </c>
      <c r="G46" s="35">
        <v>3000000</v>
      </c>
      <c r="H46" s="7">
        <v>11.5</v>
      </c>
      <c r="I46" s="7" t="s">
        <v>69</v>
      </c>
      <c r="J46" s="46">
        <v>443</v>
      </c>
      <c r="K46" s="46">
        <v>2019</v>
      </c>
      <c r="L46" s="46" t="s">
        <v>267</v>
      </c>
      <c r="M46" s="76"/>
      <c r="N46" s="7" t="s">
        <v>192</v>
      </c>
      <c r="O46" s="49">
        <v>112060</v>
      </c>
      <c r="P46" s="7">
        <v>1624870</v>
      </c>
      <c r="Q46" s="7">
        <v>324974</v>
      </c>
      <c r="R46" s="36">
        <f t="shared" si="0"/>
        <v>1299896</v>
      </c>
      <c r="S46" s="36">
        <f t="array" ref="S46">IFERROR(IF($F46="","",IF($T46=0,0,IF($G46=$T46,$F46-SUM(IFERROR(INDEX($P:$P,MATCH(1,($E46=$E:$E)*($I46=$I:$I)*("Avance 20%"=$N:$N),0)),0),IFERROR(INDEX($P:$P,MATCH(1,($E46=$E:$E)*($I46=$I:$I)*("Avance 15%"=$N:$N),0)),0)),$T46*$H46))),"REVISAR")</f>
        <v>15236695</v>
      </c>
      <c r="T46" s="35">
        <f t="shared" si="1"/>
        <v>1324930</v>
      </c>
      <c r="U46" s="30"/>
      <c r="V46" s="6"/>
      <c r="AA46" s="52"/>
      <c r="AB46" s="52"/>
    </row>
    <row r="47" spans="2:28" ht="28.5" hidden="1" customHeight="1" x14ac:dyDescent="0.25">
      <c r="B47" s="6" t="s">
        <v>104</v>
      </c>
      <c r="C47" s="32" t="s">
        <v>80</v>
      </c>
      <c r="D47" s="47" t="s">
        <v>199</v>
      </c>
      <c r="E47" s="6" t="s">
        <v>81</v>
      </c>
      <c r="F47" s="7">
        <v>34500000</v>
      </c>
      <c r="G47" s="35">
        <v>3000000</v>
      </c>
      <c r="H47" s="7">
        <v>11.5</v>
      </c>
      <c r="I47" s="7" t="s">
        <v>69</v>
      </c>
      <c r="J47" s="46">
        <v>1456</v>
      </c>
      <c r="K47" s="46">
        <v>2019</v>
      </c>
      <c r="L47" s="46" t="s">
        <v>267</v>
      </c>
      <c r="M47" s="76"/>
      <c r="N47" s="7" t="s">
        <v>192</v>
      </c>
      <c r="O47" s="49">
        <v>84000</v>
      </c>
      <c r="P47" s="7">
        <v>1218000</v>
      </c>
      <c r="Q47" s="7">
        <v>243600</v>
      </c>
      <c r="R47" s="36">
        <f t="shared" si="0"/>
        <v>974400</v>
      </c>
      <c r="S47" s="36">
        <f t="array" ref="S47">IFERROR(IF($F47="","",IF($T47=0,0,IF($G47=$T47,$F47-SUM(IFERROR(INDEX($P:$P,MATCH(1,($E47=$E:$E)*($I47=$I:$I)*("Avance 20%"=$N:$N),0)),0),IFERROR(INDEX($P:$P,MATCH(1,($E47=$E:$E)*($I47=$I:$I)*("Avance 15%"=$N:$N),0)),0)),$T47*$H47))),"REVISAR")</f>
        <v>15236695</v>
      </c>
      <c r="T47" s="35">
        <f t="shared" si="1"/>
        <v>1324930</v>
      </c>
      <c r="U47" s="30"/>
      <c r="V47" s="6"/>
      <c r="AA47" s="52"/>
      <c r="AB47" s="52"/>
    </row>
    <row r="48" spans="2:28" ht="28.5" hidden="1" customHeight="1" x14ac:dyDescent="0.25">
      <c r="B48" s="6" t="s">
        <v>104</v>
      </c>
      <c r="C48" s="32" t="s">
        <v>80</v>
      </c>
      <c r="D48" s="47" t="s">
        <v>199</v>
      </c>
      <c r="E48" s="6" t="s">
        <v>81</v>
      </c>
      <c r="F48" s="7">
        <v>34500000</v>
      </c>
      <c r="G48" s="35">
        <v>3000000</v>
      </c>
      <c r="H48" s="7">
        <v>11.5</v>
      </c>
      <c r="I48" s="7" t="s">
        <v>69</v>
      </c>
      <c r="J48" s="46">
        <v>1461</v>
      </c>
      <c r="K48" s="46">
        <v>2019</v>
      </c>
      <c r="L48" s="46" t="s">
        <v>267</v>
      </c>
      <c r="M48" s="76"/>
      <c r="N48" s="7" t="s">
        <v>192</v>
      </c>
      <c r="O48" s="49">
        <v>123560</v>
      </c>
      <c r="P48" s="7">
        <v>1791620</v>
      </c>
      <c r="Q48" s="7">
        <v>358324</v>
      </c>
      <c r="R48" s="36">
        <f t="shared" si="0"/>
        <v>1433296</v>
      </c>
      <c r="S48" s="36">
        <f t="array" ref="S48">IFERROR(IF($F48="","",IF($T48=0,0,IF($G48=$T48,$F48-SUM(IFERROR(INDEX($P:$P,MATCH(1,($E48=$E:$E)*($I48=$I:$I)*("Avance 20%"=$N:$N),0)),0),IFERROR(INDEX($P:$P,MATCH(1,($E48=$E:$E)*($I48=$I:$I)*("Avance 15%"=$N:$N),0)),0)),$T48*$H48))),"REVISAR")</f>
        <v>15236695</v>
      </c>
      <c r="T48" s="35">
        <f t="shared" si="1"/>
        <v>1324930</v>
      </c>
      <c r="U48" s="30"/>
      <c r="V48" s="6"/>
      <c r="AA48" s="52"/>
      <c r="AB48" s="52"/>
    </row>
    <row r="49" spans="2:28" ht="28.5" hidden="1" customHeight="1" x14ac:dyDescent="0.25">
      <c r="B49" s="6" t="s">
        <v>104</v>
      </c>
      <c r="C49" s="32" t="s">
        <v>80</v>
      </c>
      <c r="D49" s="47" t="s">
        <v>199</v>
      </c>
      <c r="E49" s="6" t="s">
        <v>81</v>
      </c>
      <c r="F49" s="7">
        <v>34500000</v>
      </c>
      <c r="G49" s="35">
        <v>3000000</v>
      </c>
      <c r="H49" s="7">
        <v>11.5</v>
      </c>
      <c r="I49" s="7" t="s">
        <v>69</v>
      </c>
      <c r="J49" s="46">
        <v>1461</v>
      </c>
      <c r="K49" s="46">
        <v>2019</v>
      </c>
      <c r="L49" s="46" t="s">
        <v>267</v>
      </c>
      <c r="M49" s="76"/>
      <c r="N49" s="7" t="s">
        <v>192</v>
      </c>
      <c r="O49" s="49">
        <v>116330</v>
      </c>
      <c r="P49" s="7">
        <v>1686785</v>
      </c>
      <c r="Q49" s="7">
        <v>337357</v>
      </c>
      <c r="R49" s="36">
        <f t="shared" si="0"/>
        <v>1349428</v>
      </c>
      <c r="S49" s="36">
        <f t="array" ref="S49">IFERROR(IF($F49="","",IF($T49=0,0,IF($G49=$T49,$F49-SUM(IFERROR(INDEX($P:$P,MATCH(1,($E49=$E:$E)*($I49=$I:$I)*("Avance 20%"=$N:$N),0)),0),IFERROR(INDEX($P:$P,MATCH(1,($E49=$E:$E)*($I49=$I:$I)*("Avance 15%"=$N:$N),0)),0)),$T49*$H49))),"REVISAR")</f>
        <v>15236695</v>
      </c>
      <c r="T49" s="35">
        <f t="shared" si="1"/>
        <v>1324930</v>
      </c>
      <c r="U49" s="30"/>
      <c r="V49" s="6"/>
      <c r="AA49" s="52"/>
      <c r="AB49" s="52"/>
    </row>
    <row r="50" spans="2:28" ht="28.5" hidden="1" customHeight="1" x14ac:dyDescent="0.25">
      <c r="B50" s="6" t="s">
        <v>104</v>
      </c>
      <c r="C50" s="32" t="s">
        <v>80</v>
      </c>
      <c r="D50" s="47" t="s">
        <v>199</v>
      </c>
      <c r="E50" s="6" t="s">
        <v>81</v>
      </c>
      <c r="F50" s="7">
        <v>34500000</v>
      </c>
      <c r="G50" s="35">
        <v>3000000</v>
      </c>
      <c r="H50" s="7">
        <v>11.5</v>
      </c>
      <c r="I50" s="7" t="s">
        <v>69</v>
      </c>
      <c r="J50" s="46">
        <v>1461</v>
      </c>
      <c r="K50" s="46">
        <v>2019</v>
      </c>
      <c r="L50" s="46" t="s">
        <v>267</v>
      </c>
      <c r="M50" s="76"/>
      <c r="N50" s="7" t="s">
        <v>192</v>
      </c>
      <c r="O50" s="49">
        <v>83860</v>
      </c>
      <c r="P50" s="7">
        <v>1215970</v>
      </c>
      <c r="Q50" s="7">
        <v>243194</v>
      </c>
      <c r="R50" s="36">
        <f t="shared" si="0"/>
        <v>972776</v>
      </c>
      <c r="S50" s="36">
        <f t="array" ref="S50">IFERROR(IF($F50="","",IF($T50=0,0,IF($G50=$T50,$F50-SUM(IFERROR(INDEX($P:$P,MATCH(1,($E50=$E:$E)*($I50=$I:$I)*("Avance 20%"=$N:$N),0)),0),IFERROR(INDEX($P:$P,MATCH(1,($E50=$E:$E)*($I50=$I:$I)*("Avance 15%"=$N:$N),0)),0)),$T50*$H50))),"REVISAR")</f>
        <v>15236695</v>
      </c>
      <c r="T50" s="35">
        <f t="shared" si="1"/>
        <v>1324930</v>
      </c>
      <c r="U50" s="30"/>
      <c r="V50" s="6"/>
      <c r="AA50" s="52"/>
      <c r="AB50" s="52"/>
    </row>
    <row r="51" spans="2:28" ht="28.5" hidden="1" customHeight="1" x14ac:dyDescent="0.25">
      <c r="B51" s="6" t="s">
        <v>104</v>
      </c>
      <c r="C51" s="32" t="s">
        <v>80</v>
      </c>
      <c r="D51" s="47" t="s">
        <v>199</v>
      </c>
      <c r="E51" s="6" t="s">
        <v>81</v>
      </c>
      <c r="F51" s="7">
        <v>34500000</v>
      </c>
      <c r="G51" s="35">
        <v>3000000</v>
      </c>
      <c r="H51" s="7">
        <v>11.5</v>
      </c>
      <c r="I51" s="7" t="s">
        <v>69</v>
      </c>
      <c r="J51" s="46">
        <v>2453</v>
      </c>
      <c r="K51" s="46">
        <v>2019</v>
      </c>
      <c r="L51" s="46" t="s">
        <v>267</v>
      </c>
      <c r="M51" s="76"/>
      <c r="N51" s="7" t="s">
        <v>192</v>
      </c>
      <c r="O51" s="49">
        <v>77500</v>
      </c>
      <c r="P51" s="7">
        <v>1123750</v>
      </c>
      <c r="Q51" s="7">
        <v>224750</v>
      </c>
      <c r="R51" s="36">
        <f t="shared" si="0"/>
        <v>899000</v>
      </c>
      <c r="S51" s="36">
        <f t="array" ref="S51">IFERROR(IF($F51="","",IF($T51=0,0,IF($G51=$T51,$F51-SUM(IFERROR(INDEX($P:$P,MATCH(1,($E51=$E:$E)*($I51=$I:$I)*("Avance 20%"=$N:$N),0)),0),IFERROR(INDEX($P:$P,MATCH(1,($E51=$E:$E)*($I51=$I:$I)*("Avance 15%"=$N:$N),0)),0)),$T51*$H51))),"REVISAR")</f>
        <v>15236695</v>
      </c>
      <c r="T51" s="35">
        <f t="shared" si="1"/>
        <v>1324930</v>
      </c>
      <c r="U51" s="30"/>
      <c r="V51" s="6"/>
      <c r="AA51" s="52"/>
      <c r="AB51" s="52"/>
    </row>
    <row r="52" spans="2:28" ht="28.5" hidden="1" customHeight="1" x14ac:dyDescent="0.25">
      <c r="B52" s="6" t="s">
        <v>104</v>
      </c>
      <c r="C52" s="32" t="s">
        <v>80</v>
      </c>
      <c r="D52" s="47" t="s">
        <v>199</v>
      </c>
      <c r="E52" s="6" t="s">
        <v>81</v>
      </c>
      <c r="F52" s="7">
        <v>34500000</v>
      </c>
      <c r="G52" s="35">
        <v>3000000</v>
      </c>
      <c r="H52" s="7">
        <v>11.5</v>
      </c>
      <c r="I52" s="7" t="s">
        <v>69</v>
      </c>
      <c r="J52" s="46">
        <v>2461</v>
      </c>
      <c r="K52" s="46">
        <v>2019</v>
      </c>
      <c r="L52" s="46" t="s">
        <v>267</v>
      </c>
      <c r="M52" s="76"/>
      <c r="N52" s="7" t="s">
        <v>192</v>
      </c>
      <c r="O52" s="49">
        <v>60000</v>
      </c>
      <c r="P52" s="7">
        <v>870000</v>
      </c>
      <c r="Q52" s="7">
        <v>174000</v>
      </c>
      <c r="R52" s="36">
        <f t="shared" si="0"/>
        <v>696000</v>
      </c>
      <c r="S52" s="36">
        <f t="array" ref="S52">IFERROR(IF($F52="","",IF($T52=0,0,IF($G52=$T52,$F52-SUM(IFERROR(INDEX($P:$P,MATCH(1,($E52=$E:$E)*($I52=$I:$I)*("Avance 20%"=$N:$N),0)),0),IFERROR(INDEX($P:$P,MATCH(1,($E52=$E:$E)*($I52=$I:$I)*("Avance 15%"=$N:$N),0)),0)),$T52*$H52))),"REVISAR")</f>
        <v>15236695</v>
      </c>
      <c r="T52" s="35">
        <f t="shared" si="1"/>
        <v>1324930</v>
      </c>
      <c r="U52" s="30"/>
      <c r="V52" s="6"/>
      <c r="AA52" s="52"/>
      <c r="AB52" s="52"/>
    </row>
    <row r="53" spans="2:28" ht="28.5" hidden="1" customHeight="1" x14ac:dyDescent="0.25">
      <c r="B53" s="6" t="s">
        <v>104</v>
      </c>
      <c r="C53" s="32" t="s">
        <v>80</v>
      </c>
      <c r="D53" s="47" t="s">
        <v>199</v>
      </c>
      <c r="E53" s="6" t="s">
        <v>81</v>
      </c>
      <c r="F53" s="7">
        <v>34500000</v>
      </c>
      <c r="G53" s="35">
        <v>3000000</v>
      </c>
      <c r="H53" s="7">
        <v>11.5</v>
      </c>
      <c r="I53" s="7" t="s">
        <v>69</v>
      </c>
      <c r="J53" s="46">
        <v>2584</v>
      </c>
      <c r="K53" s="46">
        <v>2019</v>
      </c>
      <c r="L53" s="46" t="s">
        <v>267</v>
      </c>
      <c r="M53" s="76"/>
      <c r="N53" s="7" t="s">
        <v>192</v>
      </c>
      <c r="O53" s="49">
        <v>70200</v>
      </c>
      <c r="P53" s="7">
        <v>1017900</v>
      </c>
      <c r="Q53" s="7">
        <v>203580</v>
      </c>
      <c r="R53" s="36">
        <f t="shared" si="0"/>
        <v>814320</v>
      </c>
      <c r="S53" s="36">
        <f t="array" ref="S53">IFERROR(IF($F53="","",IF($T53=0,0,IF($G53=$T53,$F53-SUM(IFERROR(INDEX($P:$P,MATCH(1,($E53=$E:$E)*($I53=$I:$I)*("Avance 20%"=$N:$N),0)),0),IFERROR(INDEX($P:$P,MATCH(1,($E53=$E:$E)*($I53=$I:$I)*("Avance 15%"=$N:$N),0)),0)),$T53*$H53))),"REVISAR")</f>
        <v>15236695</v>
      </c>
      <c r="T53" s="35">
        <f t="shared" si="1"/>
        <v>1324930</v>
      </c>
      <c r="U53" s="30"/>
      <c r="V53" s="6"/>
      <c r="AA53" s="52"/>
      <c r="AB53" s="52"/>
    </row>
    <row r="54" spans="2:28" ht="28.5" hidden="1" customHeight="1" x14ac:dyDescent="0.25">
      <c r="B54" s="6" t="s">
        <v>104</v>
      </c>
      <c r="C54" s="32" t="s">
        <v>80</v>
      </c>
      <c r="D54" s="47" t="s">
        <v>199</v>
      </c>
      <c r="E54" s="6" t="s">
        <v>81</v>
      </c>
      <c r="F54" s="7">
        <v>34500000</v>
      </c>
      <c r="G54" s="35">
        <v>3000000</v>
      </c>
      <c r="H54" s="7">
        <v>11.5</v>
      </c>
      <c r="I54" s="7" t="s">
        <v>69</v>
      </c>
      <c r="J54" s="46">
        <v>2584</v>
      </c>
      <c r="K54" s="46">
        <v>2019</v>
      </c>
      <c r="L54" s="46" t="s">
        <v>267</v>
      </c>
      <c r="M54" s="76"/>
      <c r="N54" s="7" t="s">
        <v>192</v>
      </c>
      <c r="O54" s="49">
        <v>50500</v>
      </c>
      <c r="P54" s="7">
        <v>732250</v>
      </c>
      <c r="Q54" s="7">
        <v>146450</v>
      </c>
      <c r="R54" s="36">
        <f t="shared" si="0"/>
        <v>585800</v>
      </c>
      <c r="S54" s="36">
        <f t="array" ref="S54">IFERROR(IF($F54="","",IF($T54=0,0,IF($G54=$T54,$F54-SUM(IFERROR(INDEX($P:$P,MATCH(1,($E54=$E:$E)*($I54=$I:$I)*("Avance 20%"=$N:$N),0)),0),IFERROR(INDEX($P:$P,MATCH(1,($E54=$E:$E)*($I54=$I:$I)*("Avance 15%"=$N:$N),0)),0)),$T54*$H54))),"REVISAR")</f>
        <v>15236695</v>
      </c>
      <c r="T54" s="35">
        <f t="shared" si="1"/>
        <v>1324930</v>
      </c>
      <c r="U54" s="30"/>
      <c r="V54" s="6"/>
    </row>
    <row r="55" spans="2:28" ht="28.5" hidden="1" customHeight="1" x14ac:dyDescent="0.25">
      <c r="B55" s="6" t="s">
        <v>104</v>
      </c>
      <c r="C55" s="32" t="s">
        <v>80</v>
      </c>
      <c r="D55" s="47" t="s">
        <v>199</v>
      </c>
      <c r="E55" s="6" t="s">
        <v>81</v>
      </c>
      <c r="F55" s="7">
        <v>34500000</v>
      </c>
      <c r="G55" s="35">
        <v>3000000</v>
      </c>
      <c r="H55" s="7">
        <v>11.5</v>
      </c>
      <c r="I55" s="7" t="s">
        <v>69</v>
      </c>
      <c r="J55" s="46">
        <v>2900</v>
      </c>
      <c r="K55" s="46">
        <v>2019</v>
      </c>
      <c r="L55" s="46" t="s">
        <v>267</v>
      </c>
      <c r="M55" s="76"/>
      <c r="N55" s="7" t="s">
        <v>192</v>
      </c>
      <c r="O55" s="49">
        <v>30000</v>
      </c>
      <c r="P55" s="7">
        <v>435000</v>
      </c>
      <c r="Q55" s="7">
        <v>87000</v>
      </c>
      <c r="R55" s="36">
        <f t="shared" si="0"/>
        <v>348000</v>
      </c>
      <c r="S55" s="36">
        <f t="array" ref="S55">IFERROR(IF($F55="","",IF($T55=0,0,IF($G55=$T55,$F55-SUM(IFERROR(INDEX($P:$P,MATCH(1,($E55=$E:$E)*($I55=$I:$I)*("Avance 20%"=$N:$N),0)),0),IFERROR(INDEX($P:$P,MATCH(1,($E55=$E:$E)*($I55=$I:$I)*("Avance 15%"=$N:$N),0)),0)),$T55*$H55))),"REVISAR")</f>
        <v>15236695</v>
      </c>
      <c r="T55" s="35">
        <f t="shared" si="1"/>
        <v>1324930</v>
      </c>
      <c r="U55" s="30"/>
      <c r="V55" s="6"/>
    </row>
    <row r="56" spans="2:28" ht="28.5" hidden="1" customHeight="1" x14ac:dyDescent="0.25">
      <c r="B56" s="6" t="s">
        <v>104</v>
      </c>
      <c r="C56" s="32" t="s">
        <v>80</v>
      </c>
      <c r="D56" s="47" t="s">
        <v>199</v>
      </c>
      <c r="E56" s="6" t="s">
        <v>81</v>
      </c>
      <c r="F56" s="7">
        <v>34500000</v>
      </c>
      <c r="G56" s="35">
        <v>3000000</v>
      </c>
      <c r="H56" s="7">
        <v>11.5</v>
      </c>
      <c r="I56" s="7" t="s">
        <v>69</v>
      </c>
      <c r="J56" s="46">
        <v>380</v>
      </c>
      <c r="K56" s="46">
        <v>2020</v>
      </c>
      <c r="L56" s="46" t="s">
        <v>267</v>
      </c>
      <c r="M56" s="77" t="s">
        <v>380</v>
      </c>
      <c r="N56" s="7" t="s">
        <v>192</v>
      </c>
      <c r="O56" s="49">
        <v>61700</v>
      </c>
      <c r="P56" s="7">
        <v>894650</v>
      </c>
      <c r="Q56" s="7">
        <v>178930</v>
      </c>
      <c r="R56" s="36">
        <f t="shared" si="0"/>
        <v>715720</v>
      </c>
      <c r="S56" s="36">
        <f t="array" ref="S56">IFERROR(IF($F56="","",IF($T56=0,0,IF($G56=$T56,$F56-SUM(IFERROR(INDEX($P:$P,MATCH(1,($E56=$E:$E)*($I56=$I:$I)*("Avance 20%"=$N:$N),0)),0),IFERROR(INDEX($P:$P,MATCH(1,($E56=$E:$E)*($I56=$I:$I)*("Avance 15%"=$N:$N),0)),0)),$T56*$H56))),"REVISAR")</f>
        <v>15236695</v>
      </c>
      <c r="T56" s="35">
        <f t="shared" si="1"/>
        <v>1324930</v>
      </c>
      <c r="U56" s="30"/>
      <c r="V56" s="6"/>
    </row>
    <row r="57" spans="2:28" ht="28.5" hidden="1" customHeight="1" x14ac:dyDescent="0.25">
      <c r="B57" s="6" t="s">
        <v>104</v>
      </c>
      <c r="C57" s="32" t="s">
        <v>80</v>
      </c>
      <c r="D57" s="47" t="s">
        <v>199</v>
      </c>
      <c r="E57" s="6" t="s">
        <v>81</v>
      </c>
      <c r="F57" s="7">
        <v>34500000</v>
      </c>
      <c r="G57" s="35">
        <v>3000000</v>
      </c>
      <c r="H57" s="7">
        <v>11.5</v>
      </c>
      <c r="I57" s="7" t="s">
        <v>69</v>
      </c>
      <c r="J57" s="45"/>
      <c r="K57" s="45"/>
      <c r="L57" s="45"/>
      <c r="M57" s="76"/>
      <c r="N57" s="7" t="s">
        <v>192</v>
      </c>
      <c r="O57" s="49">
        <v>60320</v>
      </c>
      <c r="P57" s="7">
        <v>874640</v>
      </c>
      <c r="Q57" s="7">
        <v>174928</v>
      </c>
      <c r="R57" s="36">
        <f t="shared" si="0"/>
        <v>699712</v>
      </c>
      <c r="S57" s="36">
        <f t="array" ref="S57">IFERROR(IF($F57="","",IF($T57=0,0,IF($G57=$T57,$F57-SUM(IFERROR(INDEX($P:$P,MATCH(1,($E57=$E:$E)*($I57=$I:$I)*("Avance 20%"=$N:$N),0)),0),IFERROR(INDEX($P:$P,MATCH(1,($E57=$E:$E)*($I57=$I:$I)*("Avance 15%"=$N:$N),0)),0)),$T57*$H57))),"REVISAR")</f>
        <v>15236695</v>
      </c>
      <c r="T57" s="35">
        <f t="shared" si="1"/>
        <v>1324930</v>
      </c>
      <c r="U57" s="30"/>
      <c r="V57" s="6" t="s">
        <v>355</v>
      </c>
    </row>
    <row r="58" spans="2:28" ht="28.5" hidden="1" customHeight="1" x14ac:dyDescent="0.25">
      <c r="B58" s="6" t="s">
        <v>104</v>
      </c>
      <c r="C58" s="32" t="s">
        <v>80</v>
      </c>
      <c r="D58" s="47" t="s">
        <v>199</v>
      </c>
      <c r="E58" s="6" t="s">
        <v>81</v>
      </c>
      <c r="F58" s="7">
        <v>34500000</v>
      </c>
      <c r="G58" s="35">
        <v>3000000</v>
      </c>
      <c r="H58" s="7">
        <v>11.5</v>
      </c>
      <c r="I58" s="7" t="s">
        <v>69</v>
      </c>
      <c r="J58" s="45"/>
      <c r="K58" s="45"/>
      <c r="L58" s="45"/>
      <c r="M58" s="78" t="s">
        <v>83</v>
      </c>
      <c r="N58" s="7" t="s">
        <v>192</v>
      </c>
      <c r="O58" s="49">
        <v>79500</v>
      </c>
      <c r="P58" s="7">
        <v>1152750</v>
      </c>
      <c r="Q58" s="7">
        <v>230550</v>
      </c>
      <c r="R58" s="36">
        <f t="shared" si="0"/>
        <v>922200</v>
      </c>
      <c r="S58" s="36">
        <f t="array" ref="S58">IFERROR(IF($F58="","",IF($T58=0,0,IF($G58=$T58,$F58-SUM(IFERROR(INDEX($P:$P,MATCH(1,($E58=$E:$E)*($I58=$I:$I)*("Avance 20%"=$N:$N),0)),0),IFERROR(INDEX($P:$P,MATCH(1,($E58=$E:$E)*($I58=$I:$I)*("Avance 15%"=$N:$N),0)),0)),$T58*$H58))),"REVISAR")</f>
        <v>15236695</v>
      </c>
      <c r="T58" s="35">
        <f t="shared" si="1"/>
        <v>1324930</v>
      </c>
      <c r="U58" s="30"/>
      <c r="V58" s="6" t="s">
        <v>355</v>
      </c>
    </row>
    <row r="59" spans="2:28" ht="28.5" hidden="1" customHeight="1" x14ac:dyDescent="0.25">
      <c r="B59" s="6" t="s">
        <v>104</v>
      </c>
      <c r="C59" s="32" t="s">
        <v>80</v>
      </c>
      <c r="D59" s="47" t="s">
        <v>199</v>
      </c>
      <c r="E59" s="6" t="s">
        <v>81</v>
      </c>
      <c r="F59" s="7">
        <v>34500000</v>
      </c>
      <c r="G59" s="35">
        <v>3000000</v>
      </c>
      <c r="H59" s="7">
        <v>11.5</v>
      </c>
      <c r="I59" s="7" t="s">
        <v>69</v>
      </c>
      <c r="J59" s="45"/>
      <c r="K59" s="45"/>
      <c r="L59" s="45"/>
      <c r="M59" s="78" t="s">
        <v>84</v>
      </c>
      <c r="N59" s="7" t="s">
        <v>192</v>
      </c>
      <c r="O59" s="49">
        <v>75100</v>
      </c>
      <c r="P59" s="7">
        <v>1088950</v>
      </c>
      <c r="Q59" s="7">
        <v>217790</v>
      </c>
      <c r="R59" s="36">
        <f t="shared" si="0"/>
        <v>871160</v>
      </c>
      <c r="S59" s="36">
        <f t="array" ref="S59">IFERROR(IF($F59="","",IF($T59=0,0,IF($G59=$T59,$F59-SUM(IFERROR(INDEX($P:$P,MATCH(1,($E59=$E:$E)*($I59=$I:$I)*("Avance 20%"=$N:$N),0)),0),IFERROR(INDEX($P:$P,MATCH(1,($E59=$E:$E)*($I59=$I:$I)*("Avance 15%"=$N:$N),0)),0)),$T59*$H59))),"REVISAR")</f>
        <v>15236695</v>
      </c>
      <c r="T59" s="35">
        <f t="shared" si="1"/>
        <v>1324930</v>
      </c>
      <c r="U59" s="30"/>
      <c r="V59" s="6" t="s">
        <v>355</v>
      </c>
    </row>
    <row r="60" spans="2:28" ht="28.5" hidden="1" customHeight="1" x14ac:dyDescent="0.25">
      <c r="B60" s="6" t="s">
        <v>110</v>
      </c>
      <c r="C60" s="6" t="s">
        <v>111</v>
      </c>
      <c r="D60" s="6" t="s">
        <v>199</v>
      </c>
      <c r="E60" s="6" t="s">
        <v>220</v>
      </c>
      <c r="F60" s="48">
        <v>12650000</v>
      </c>
      <c r="G60" s="35">
        <v>1100000</v>
      </c>
      <c r="H60" s="48">
        <v>11.5</v>
      </c>
      <c r="I60" s="7" t="s">
        <v>69</v>
      </c>
      <c r="J60" s="46" t="s">
        <v>315</v>
      </c>
      <c r="K60" s="46">
        <v>2018</v>
      </c>
      <c r="L60" s="46" t="s">
        <v>264</v>
      </c>
      <c r="M60" s="77" t="s">
        <v>196</v>
      </c>
      <c r="N60" s="7" t="s">
        <v>190</v>
      </c>
      <c r="O60" s="35" t="s">
        <v>196</v>
      </c>
      <c r="P60" s="48">
        <v>2530000</v>
      </c>
      <c r="Q60" s="7">
        <v>0</v>
      </c>
      <c r="R60" s="36">
        <f t="shared" si="0"/>
        <v>2530000</v>
      </c>
      <c r="S60" s="36">
        <f t="array" ref="S60">IFERROR(IF($F60="","",IF($T60=0,0,IF($G60=$T60,$F60-SUM(IFERROR(INDEX($P:$P,MATCH(1,($E60=$E:$E)*($I60=$I:$I)*("Avance 20%"=$N:$N),0)),0),IFERROR(INDEX($P:$P,MATCH(1,($E60=$E:$E)*($I60=$I:$I)*("Avance 15%"=$N:$N),0)),0)),$T60*$H60))),"REVISAR")</f>
        <v>693208.5</v>
      </c>
      <c r="T60" s="35">
        <f t="shared" si="1"/>
        <v>60279</v>
      </c>
      <c r="U60" s="30"/>
      <c r="V60" s="6"/>
    </row>
    <row r="61" spans="2:28" ht="28.5" hidden="1" customHeight="1" x14ac:dyDescent="0.25">
      <c r="B61" s="6" t="s">
        <v>110</v>
      </c>
      <c r="C61" s="6" t="s">
        <v>111</v>
      </c>
      <c r="D61" s="6" t="s">
        <v>199</v>
      </c>
      <c r="E61" s="6" t="s">
        <v>220</v>
      </c>
      <c r="F61" s="48">
        <v>1200000</v>
      </c>
      <c r="G61" s="35">
        <v>100000</v>
      </c>
      <c r="H61" s="48">
        <v>12</v>
      </c>
      <c r="I61" s="7" t="s">
        <v>191</v>
      </c>
      <c r="J61" s="46" t="s">
        <v>315</v>
      </c>
      <c r="K61" s="46">
        <v>2018</v>
      </c>
      <c r="L61" s="46" t="s">
        <v>264</v>
      </c>
      <c r="M61" s="77" t="s">
        <v>196</v>
      </c>
      <c r="N61" s="7" t="s">
        <v>190</v>
      </c>
      <c r="O61" s="35" t="s">
        <v>196</v>
      </c>
      <c r="P61" s="48">
        <v>240000</v>
      </c>
      <c r="Q61" s="7">
        <v>0</v>
      </c>
      <c r="R61" s="36">
        <f t="shared" si="0"/>
        <v>240000</v>
      </c>
      <c r="S61" s="36">
        <f t="array" ref="S61">IFERROR(IF($F61="","",IF($T61=0,0,IF($G61=$T61,$F61-SUM(IFERROR(INDEX($P:$P,MATCH(1,($E61=$E:$E)*($I61=$I:$I)*("Avance 20%"=$N:$N),0)),0),IFERROR(INDEX($P:$P,MATCH(1,($E61=$E:$E)*($I61=$I:$I)*("Avance 15%"=$N:$N),0)),0)),$T61*$H61))),"REVISAR")</f>
        <v>555600</v>
      </c>
      <c r="T61" s="35">
        <f t="shared" si="1"/>
        <v>46300</v>
      </c>
      <c r="U61" s="30"/>
      <c r="V61" s="6"/>
    </row>
    <row r="62" spans="2:28" ht="28.5" hidden="1" customHeight="1" x14ac:dyDescent="0.25">
      <c r="B62" s="6" t="s">
        <v>110</v>
      </c>
      <c r="C62" s="6" t="s">
        <v>111</v>
      </c>
      <c r="D62" s="6" t="s">
        <v>199</v>
      </c>
      <c r="E62" s="6" t="s">
        <v>220</v>
      </c>
      <c r="F62" s="48">
        <v>1050000</v>
      </c>
      <c r="G62" s="49">
        <v>175000</v>
      </c>
      <c r="H62" s="48">
        <v>6</v>
      </c>
      <c r="I62" s="48" t="s">
        <v>313</v>
      </c>
      <c r="J62" s="46" t="s">
        <v>315</v>
      </c>
      <c r="K62" s="46">
        <v>2018</v>
      </c>
      <c r="L62" s="46" t="s">
        <v>264</v>
      </c>
      <c r="M62" s="77" t="s">
        <v>196</v>
      </c>
      <c r="N62" s="7" t="s">
        <v>190</v>
      </c>
      <c r="O62" s="35" t="s">
        <v>196</v>
      </c>
      <c r="P62" s="48">
        <v>210000</v>
      </c>
      <c r="Q62" s="7">
        <v>0</v>
      </c>
      <c r="R62" s="36">
        <f t="shared" si="0"/>
        <v>210000</v>
      </c>
      <c r="S62" s="36">
        <f t="array" ref="S62">IFERROR(IF($F62="","",IF($T62=0,0,IF($G62=$T62,$F62-SUM(IFERROR(INDEX($P:$P,MATCH(1,($E62=$E:$E)*($I62=$I:$I)*("Avance 20%"=$N:$N),0)),0),IFERROR(INDEX($P:$P,MATCH(1,($E62=$E:$E)*($I62=$I:$I)*("Avance 15%"=$N:$N),0)),0)),$T62*$H62))),"REVISAR")</f>
        <v>0</v>
      </c>
      <c r="T62" s="35">
        <f t="shared" si="1"/>
        <v>0</v>
      </c>
      <c r="U62" s="30" t="s">
        <v>27</v>
      </c>
      <c r="V62" s="6"/>
    </row>
    <row r="63" spans="2:28" ht="28.5" hidden="1" customHeight="1" x14ac:dyDescent="0.25">
      <c r="B63" s="6" t="s">
        <v>110</v>
      </c>
      <c r="C63" s="6" t="s">
        <v>111</v>
      </c>
      <c r="D63" s="6" t="s">
        <v>199</v>
      </c>
      <c r="E63" s="6" t="s">
        <v>220</v>
      </c>
      <c r="F63" s="48">
        <v>12650000</v>
      </c>
      <c r="G63" s="35">
        <v>1100000</v>
      </c>
      <c r="H63" s="48">
        <v>11.5</v>
      </c>
      <c r="I63" s="7" t="s">
        <v>69</v>
      </c>
      <c r="J63" s="46">
        <v>1630</v>
      </c>
      <c r="K63" s="46">
        <v>2018</v>
      </c>
      <c r="L63" s="46" t="s">
        <v>265</v>
      </c>
      <c r="M63" s="76"/>
      <c r="N63" s="7" t="s">
        <v>192</v>
      </c>
      <c r="O63" s="35">
        <v>206800</v>
      </c>
      <c r="P63" s="48">
        <v>2895200</v>
      </c>
      <c r="Q63" s="48">
        <v>579040</v>
      </c>
      <c r="R63" s="36">
        <f t="shared" si="0"/>
        <v>2316160</v>
      </c>
      <c r="S63" s="36">
        <f t="array" ref="S63">IFERROR(IF($F63="","",IF($T63=0,0,IF($G63=$T63,$F63-SUM(IFERROR(INDEX($P:$P,MATCH(1,($E63=$E:$E)*($I63=$I:$I)*("Avance 20%"=$N:$N),0)),0),IFERROR(INDEX($P:$P,MATCH(1,($E63=$E:$E)*($I63=$I:$I)*("Avance 15%"=$N:$N),0)),0)),$T63*$H63))),"REVISAR")</f>
        <v>693208.5</v>
      </c>
      <c r="T63" s="35">
        <f t="shared" si="1"/>
        <v>60279</v>
      </c>
      <c r="U63" s="30"/>
      <c r="V63" s="6"/>
    </row>
    <row r="64" spans="2:28" ht="28.5" hidden="1" customHeight="1" x14ac:dyDescent="0.25">
      <c r="B64" s="6" t="s">
        <v>110</v>
      </c>
      <c r="C64" s="6" t="s">
        <v>111</v>
      </c>
      <c r="D64" s="6" t="s">
        <v>199</v>
      </c>
      <c r="E64" s="6" t="s">
        <v>220</v>
      </c>
      <c r="F64" s="48">
        <v>1200000</v>
      </c>
      <c r="G64" s="35">
        <v>100000</v>
      </c>
      <c r="H64" s="48">
        <v>12</v>
      </c>
      <c r="I64" s="7" t="s">
        <v>191</v>
      </c>
      <c r="J64" s="46">
        <v>1630</v>
      </c>
      <c r="K64" s="46">
        <v>2018</v>
      </c>
      <c r="L64" s="46" t="s">
        <v>265</v>
      </c>
      <c r="M64" s="76"/>
      <c r="N64" s="7" t="s">
        <v>194</v>
      </c>
      <c r="O64" s="35">
        <v>29300</v>
      </c>
      <c r="P64" s="48">
        <v>424850</v>
      </c>
      <c r="Q64" s="48">
        <v>84970</v>
      </c>
      <c r="R64" s="36">
        <f t="shared" si="0"/>
        <v>339880</v>
      </c>
      <c r="S64" s="36">
        <f t="array" ref="S64">IFERROR(IF($F64="","",IF($T64=0,0,IF($G64=$T64,$F64-SUM(IFERROR(INDEX($P:$P,MATCH(1,($E64=$E:$E)*($I64=$I:$I)*("Avance 20%"=$N:$N),0)),0),IFERROR(INDEX($P:$P,MATCH(1,($E64=$E:$E)*($I64=$I:$I)*("Avance 15%"=$N:$N),0)),0)),$T64*$H64))),"REVISAR")</f>
        <v>555600</v>
      </c>
      <c r="T64" s="35">
        <f t="shared" si="1"/>
        <v>46300</v>
      </c>
      <c r="U64" s="30"/>
      <c r="V64" s="6"/>
    </row>
    <row r="65" spans="2:22" ht="28.5" hidden="1" customHeight="1" x14ac:dyDescent="0.25">
      <c r="B65" s="6" t="s">
        <v>110</v>
      </c>
      <c r="C65" s="6" t="s">
        <v>111</v>
      </c>
      <c r="D65" s="6" t="s">
        <v>199</v>
      </c>
      <c r="E65" s="6" t="s">
        <v>220</v>
      </c>
      <c r="F65" s="48">
        <v>1050000</v>
      </c>
      <c r="G65" s="49">
        <v>175000</v>
      </c>
      <c r="H65" s="48">
        <v>6</v>
      </c>
      <c r="I65" s="48" t="s">
        <v>313</v>
      </c>
      <c r="J65" s="46">
        <v>1765</v>
      </c>
      <c r="K65" s="46">
        <v>2018</v>
      </c>
      <c r="L65" s="46" t="s">
        <v>265</v>
      </c>
      <c r="M65" s="76"/>
      <c r="N65" s="7" t="s">
        <v>314</v>
      </c>
      <c r="O65" s="35">
        <v>175000</v>
      </c>
      <c r="P65" s="48">
        <v>1050000</v>
      </c>
      <c r="Q65" s="7">
        <v>210000</v>
      </c>
      <c r="R65" s="36">
        <f t="shared" si="0"/>
        <v>840000</v>
      </c>
      <c r="S65" s="36">
        <f t="array" ref="S65">IFERROR(IF($F65="","",IF($T65=0,0,IF($G65=$T65,$F65-SUM(IFERROR(INDEX($P:$P,MATCH(1,($E65=$E:$E)*($I65=$I:$I)*("Avance 20%"=$N:$N),0)),0),IFERROR(INDEX($P:$P,MATCH(1,($E65=$E:$E)*($I65=$I:$I)*("Avance 15%"=$N:$N),0)),0)),$T65*$H65))),"REVISAR")</f>
        <v>0</v>
      </c>
      <c r="T65" s="35">
        <f t="shared" si="1"/>
        <v>0</v>
      </c>
      <c r="U65" s="30" t="s">
        <v>27</v>
      </c>
      <c r="V65" s="6"/>
    </row>
    <row r="66" spans="2:22" ht="28.5" hidden="1" customHeight="1" x14ac:dyDescent="0.25">
      <c r="B66" s="6" t="s">
        <v>110</v>
      </c>
      <c r="C66" s="6" t="s">
        <v>111</v>
      </c>
      <c r="D66" s="6" t="s">
        <v>199</v>
      </c>
      <c r="E66" s="6" t="s">
        <v>220</v>
      </c>
      <c r="F66" s="48">
        <v>12650000</v>
      </c>
      <c r="G66" s="35">
        <v>1100000</v>
      </c>
      <c r="H66" s="48">
        <v>11.5</v>
      </c>
      <c r="I66" s="7" t="s">
        <v>69</v>
      </c>
      <c r="J66" s="46">
        <v>70</v>
      </c>
      <c r="K66" s="46">
        <v>2019</v>
      </c>
      <c r="L66" s="46" t="s">
        <v>267</v>
      </c>
      <c r="M66" s="76"/>
      <c r="N66" s="7" t="s">
        <v>192</v>
      </c>
      <c r="O66" s="35">
        <v>6000</v>
      </c>
      <c r="P66" s="48">
        <v>84000</v>
      </c>
      <c r="Q66" s="48">
        <v>16800</v>
      </c>
      <c r="R66" s="36">
        <f t="shared" si="0"/>
        <v>67200</v>
      </c>
      <c r="S66" s="36">
        <f t="array" ref="S66">IFERROR(IF($F66="","",IF($T66=0,0,IF($G66=$T66,$F66-SUM(IFERROR(INDEX($P:$P,MATCH(1,($E66=$E:$E)*($I66=$I:$I)*("Avance 20%"=$N:$N),0)),0),IFERROR(INDEX($P:$P,MATCH(1,($E66=$E:$E)*($I66=$I:$I)*("Avance 15%"=$N:$N),0)),0)),$T66*$H66))),"REVISAR")</f>
        <v>693208.5</v>
      </c>
      <c r="T66" s="35">
        <f t="shared" si="1"/>
        <v>60279</v>
      </c>
      <c r="U66" s="30"/>
      <c r="V66" s="6"/>
    </row>
    <row r="67" spans="2:22" ht="28.5" hidden="1" customHeight="1" x14ac:dyDescent="0.25">
      <c r="B67" s="6" t="s">
        <v>110</v>
      </c>
      <c r="C67" s="6" t="s">
        <v>111</v>
      </c>
      <c r="D67" s="6" t="s">
        <v>199</v>
      </c>
      <c r="E67" s="6" t="s">
        <v>220</v>
      </c>
      <c r="F67" s="48">
        <v>1200000</v>
      </c>
      <c r="G67" s="35">
        <v>100000</v>
      </c>
      <c r="H67" s="48">
        <v>12</v>
      </c>
      <c r="I67" s="7" t="s">
        <v>191</v>
      </c>
      <c r="J67" s="46">
        <v>70</v>
      </c>
      <c r="K67" s="46">
        <v>2019</v>
      </c>
      <c r="L67" s="46" t="s">
        <v>267</v>
      </c>
      <c r="M67" s="76"/>
      <c r="N67" s="7" t="s">
        <v>194</v>
      </c>
      <c r="O67" s="35">
        <v>3000</v>
      </c>
      <c r="P67" s="48">
        <v>43500</v>
      </c>
      <c r="Q67" s="48">
        <v>8700</v>
      </c>
      <c r="R67" s="36">
        <f t="shared" si="0"/>
        <v>34800</v>
      </c>
      <c r="S67" s="36">
        <f t="array" ref="S67">IFERROR(IF($F67="","",IF($T67=0,0,IF($G67=$T67,$F67-SUM(IFERROR(INDEX($P:$P,MATCH(1,($E67=$E:$E)*($I67=$I:$I)*("Avance 20%"=$N:$N),0)),0),IFERROR(INDEX($P:$P,MATCH(1,($E67=$E:$E)*($I67=$I:$I)*("Avance 15%"=$N:$N),0)),0)),$T67*$H67))),"REVISAR")</f>
        <v>555600</v>
      </c>
      <c r="T67" s="35">
        <f t="shared" si="1"/>
        <v>46300</v>
      </c>
      <c r="U67" s="30"/>
      <c r="V67" s="6"/>
    </row>
    <row r="68" spans="2:22" ht="28.5" hidden="1" customHeight="1" x14ac:dyDescent="0.25">
      <c r="B68" s="6" t="s">
        <v>110</v>
      </c>
      <c r="C68" s="6" t="s">
        <v>111</v>
      </c>
      <c r="D68" s="6" t="s">
        <v>199</v>
      </c>
      <c r="E68" s="6" t="s">
        <v>220</v>
      </c>
      <c r="F68" s="48">
        <v>12650000</v>
      </c>
      <c r="G68" s="35">
        <v>1100000</v>
      </c>
      <c r="H68" s="48">
        <v>11.5</v>
      </c>
      <c r="I68" s="7" t="s">
        <v>69</v>
      </c>
      <c r="J68" s="46">
        <v>907</v>
      </c>
      <c r="K68" s="46">
        <v>2019</v>
      </c>
      <c r="L68" s="46" t="s">
        <v>267</v>
      </c>
      <c r="M68" s="76"/>
      <c r="N68" s="7" t="s">
        <v>192</v>
      </c>
      <c r="O68" s="35">
        <v>41500</v>
      </c>
      <c r="P68" s="48">
        <v>581000</v>
      </c>
      <c r="Q68" s="48">
        <v>116200</v>
      </c>
      <c r="R68" s="36">
        <f t="shared" si="0"/>
        <v>464800</v>
      </c>
      <c r="S68" s="36">
        <f t="array" ref="S68">IFERROR(IF($F68="","",IF($T68=0,0,IF($G68=$T68,$F68-SUM(IFERROR(INDEX($P:$P,MATCH(1,($E68=$E:$E)*($I68=$I:$I)*("Avance 20%"=$N:$N),0)),0),IFERROR(INDEX($P:$P,MATCH(1,($E68=$E:$E)*($I68=$I:$I)*("Avance 15%"=$N:$N),0)),0)),$T68*$H68))),"REVISAR")</f>
        <v>693208.5</v>
      </c>
      <c r="T68" s="35">
        <f t="shared" si="1"/>
        <v>60279</v>
      </c>
      <c r="U68" s="30"/>
      <c r="V68" s="6"/>
    </row>
    <row r="69" spans="2:22" ht="28.5" hidden="1" customHeight="1" x14ac:dyDescent="0.25">
      <c r="B69" s="6" t="s">
        <v>110</v>
      </c>
      <c r="C69" s="6" t="s">
        <v>111</v>
      </c>
      <c r="D69" s="6" t="s">
        <v>199</v>
      </c>
      <c r="E69" s="6" t="s">
        <v>220</v>
      </c>
      <c r="F69" s="48">
        <v>12650000</v>
      </c>
      <c r="G69" s="35">
        <v>1100000</v>
      </c>
      <c r="H69" s="48">
        <v>11.5</v>
      </c>
      <c r="I69" s="7" t="s">
        <v>69</v>
      </c>
      <c r="J69" s="46">
        <v>907</v>
      </c>
      <c r="K69" s="46">
        <v>2019</v>
      </c>
      <c r="L69" s="46" t="s">
        <v>267</v>
      </c>
      <c r="M69" s="76"/>
      <c r="N69" s="7" t="s">
        <v>192</v>
      </c>
      <c r="O69" s="35">
        <v>55050</v>
      </c>
      <c r="P69" s="48">
        <v>770700</v>
      </c>
      <c r="Q69" s="48">
        <v>154140</v>
      </c>
      <c r="R69" s="36">
        <f t="shared" si="0"/>
        <v>616560</v>
      </c>
      <c r="S69" s="36">
        <f t="array" ref="S69">IFERROR(IF($F69="","",IF($T69=0,0,IF($G69=$T69,$F69-SUM(IFERROR(INDEX($P:$P,MATCH(1,($E69=$E:$E)*($I69=$I:$I)*("Avance 20%"=$N:$N),0)),0),IFERROR(INDEX($P:$P,MATCH(1,($E69=$E:$E)*($I69=$I:$I)*("Avance 15%"=$N:$N),0)),0)),$T69*$H69))),"REVISAR")</f>
        <v>693208.5</v>
      </c>
      <c r="T69" s="35">
        <f t="shared" si="1"/>
        <v>60279</v>
      </c>
      <c r="U69" s="30"/>
      <c r="V69" s="6"/>
    </row>
    <row r="70" spans="2:22" ht="28.5" hidden="1" customHeight="1" x14ac:dyDescent="0.25">
      <c r="B70" s="6" t="s">
        <v>110</v>
      </c>
      <c r="C70" s="6" t="s">
        <v>111</v>
      </c>
      <c r="D70" s="6" t="s">
        <v>199</v>
      </c>
      <c r="E70" s="6" t="s">
        <v>220</v>
      </c>
      <c r="F70" s="48">
        <v>12650000</v>
      </c>
      <c r="G70" s="35">
        <v>1100000</v>
      </c>
      <c r="H70" s="48">
        <v>11.5</v>
      </c>
      <c r="I70" s="7" t="s">
        <v>69</v>
      </c>
      <c r="J70" s="46">
        <v>907</v>
      </c>
      <c r="K70" s="46">
        <v>2019</v>
      </c>
      <c r="L70" s="46" t="s">
        <v>267</v>
      </c>
      <c r="M70" s="76"/>
      <c r="N70" s="7" t="s">
        <v>192</v>
      </c>
      <c r="O70" s="35">
        <v>113821</v>
      </c>
      <c r="P70" s="48">
        <v>1593494</v>
      </c>
      <c r="Q70" s="48">
        <v>318698.80000000005</v>
      </c>
      <c r="R70" s="36">
        <f t="shared" si="0"/>
        <v>1274795.2</v>
      </c>
      <c r="S70" s="36">
        <f t="array" ref="S70">IFERROR(IF($F70="","",IF($T70=0,0,IF($G70=$T70,$F70-SUM(IFERROR(INDEX($P:$P,MATCH(1,($E70=$E:$E)*($I70=$I:$I)*("Avance 20%"=$N:$N),0)),0),IFERROR(INDEX($P:$P,MATCH(1,($E70=$E:$E)*($I70=$I:$I)*("Avance 15%"=$N:$N),0)),0)),$T70*$H70))),"REVISAR")</f>
        <v>693208.5</v>
      </c>
      <c r="T70" s="35">
        <f t="shared" si="1"/>
        <v>60279</v>
      </c>
      <c r="U70" s="30"/>
      <c r="V70" s="6"/>
    </row>
    <row r="71" spans="2:22" ht="28.5" hidden="1" customHeight="1" x14ac:dyDescent="0.25">
      <c r="B71" s="6" t="s">
        <v>110</v>
      </c>
      <c r="C71" s="6" t="s">
        <v>111</v>
      </c>
      <c r="D71" s="6" t="s">
        <v>199</v>
      </c>
      <c r="E71" s="6" t="s">
        <v>220</v>
      </c>
      <c r="F71" s="48">
        <v>1200000</v>
      </c>
      <c r="G71" s="35">
        <v>100000</v>
      </c>
      <c r="H71" s="48">
        <v>12</v>
      </c>
      <c r="I71" s="7" t="s">
        <v>191</v>
      </c>
      <c r="J71" s="46">
        <v>907</v>
      </c>
      <c r="K71" s="46">
        <v>2019</v>
      </c>
      <c r="L71" s="46" t="s">
        <v>267</v>
      </c>
      <c r="M71" s="76"/>
      <c r="N71" s="7" t="s">
        <v>194</v>
      </c>
      <c r="O71" s="35">
        <v>1500</v>
      </c>
      <c r="P71" s="48">
        <v>21750</v>
      </c>
      <c r="Q71" s="48">
        <v>4350</v>
      </c>
      <c r="R71" s="36">
        <f t="shared" si="0"/>
        <v>17400</v>
      </c>
      <c r="S71" s="36">
        <f t="array" ref="S71">IFERROR(IF($F71="","",IF($T71=0,0,IF($G71=$T71,$F71-SUM(IFERROR(INDEX($P:$P,MATCH(1,($E71=$E:$E)*($I71=$I:$I)*("Avance 20%"=$N:$N),0)),0),IFERROR(INDEX($P:$P,MATCH(1,($E71=$E:$E)*($I71=$I:$I)*("Avance 15%"=$N:$N),0)),0)),$T71*$H71))),"REVISAR")</f>
        <v>555600</v>
      </c>
      <c r="T71" s="35">
        <f t="shared" si="1"/>
        <v>46300</v>
      </c>
      <c r="U71" s="30"/>
      <c r="V71" s="6"/>
    </row>
    <row r="72" spans="2:22" ht="28.5" hidden="1" customHeight="1" x14ac:dyDescent="0.25">
      <c r="B72" s="6" t="s">
        <v>110</v>
      </c>
      <c r="C72" s="6" t="s">
        <v>111</v>
      </c>
      <c r="D72" s="6" t="s">
        <v>199</v>
      </c>
      <c r="E72" s="6" t="s">
        <v>220</v>
      </c>
      <c r="F72" s="48">
        <v>12650000</v>
      </c>
      <c r="G72" s="35">
        <v>1100000</v>
      </c>
      <c r="H72" s="48">
        <v>11.5</v>
      </c>
      <c r="I72" s="7" t="s">
        <v>69</v>
      </c>
      <c r="J72" s="46">
        <v>1097</v>
      </c>
      <c r="K72" s="46">
        <v>2019</v>
      </c>
      <c r="L72" s="46" t="s">
        <v>267</v>
      </c>
      <c r="M72" s="76"/>
      <c r="N72" s="7" t="s">
        <v>192</v>
      </c>
      <c r="O72" s="35">
        <f>131950+20000</f>
        <v>151950</v>
      </c>
      <c r="P72" s="48">
        <v>2127300</v>
      </c>
      <c r="Q72" s="48">
        <v>425460</v>
      </c>
      <c r="R72" s="36">
        <f t="shared" si="0"/>
        <v>1701840</v>
      </c>
      <c r="S72" s="36">
        <f t="array" ref="S72">IFERROR(IF($F72="","",IF($T72=0,0,IF($G72=$T72,$F72-SUM(IFERROR(INDEX($P:$P,MATCH(1,($E72=$E:$E)*($I72=$I:$I)*("Avance 20%"=$N:$N),0)),0),IFERROR(INDEX($P:$P,MATCH(1,($E72=$E:$E)*($I72=$I:$I)*("Avance 15%"=$N:$N),0)),0)),$T72*$H72))),"REVISAR")</f>
        <v>693208.5</v>
      </c>
      <c r="T72" s="35">
        <f t="shared" si="1"/>
        <v>60279</v>
      </c>
      <c r="U72" s="30"/>
      <c r="V72" s="6"/>
    </row>
    <row r="73" spans="2:22" ht="28.5" hidden="1" customHeight="1" x14ac:dyDescent="0.25">
      <c r="B73" s="6" t="s">
        <v>110</v>
      </c>
      <c r="C73" s="6" t="s">
        <v>111</v>
      </c>
      <c r="D73" s="6" t="s">
        <v>199</v>
      </c>
      <c r="E73" s="6" t="s">
        <v>220</v>
      </c>
      <c r="F73" s="48">
        <v>1200000</v>
      </c>
      <c r="G73" s="35">
        <v>100000</v>
      </c>
      <c r="H73" s="48">
        <v>12</v>
      </c>
      <c r="I73" s="7" t="s">
        <v>191</v>
      </c>
      <c r="J73" s="46">
        <v>1097</v>
      </c>
      <c r="K73" s="46">
        <v>2019</v>
      </c>
      <c r="L73" s="46" t="s">
        <v>267</v>
      </c>
      <c r="M73" s="76"/>
      <c r="N73" s="7" t="s">
        <v>194</v>
      </c>
      <c r="O73" s="35">
        <v>8400</v>
      </c>
      <c r="P73" s="48">
        <v>121800</v>
      </c>
      <c r="Q73" s="48">
        <v>24360</v>
      </c>
      <c r="R73" s="36">
        <f t="shared" si="0"/>
        <v>97440</v>
      </c>
      <c r="S73" s="36">
        <f t="array" ref="S73">IFERROR(IF($F73="","",IF($T73=0,0,IF($G73=$T73,$F73-SUM(IFERROR(INDEX($P:$P,MATCH(1,($E73=$E:$E)*($I73=$I:$I)*("Avance 20%"=$N:$N),0)),0),IFERROR(INDEX($P:$P,MATCH(1,($E73=$E:$E)*($I73=$I:$I)*("Avance 15%"=$N:$N),0)),0)),$T73*$H73))),"REVISAR")</f>
        <v>555600</v>
      </c>
      <c r="T73" s="35">
        <f t="shared" si="1"/>
        <v>46300</v>
      </c>
      <c r="U73" s="30"/>
      <c r="V73" s="6"/>
    </row>
    <row r="74" spans="2:22" ht="28.5" hidden="1" customHeight="1" x14ac:dyDescent="0.25">
      <c r="B74" s="6" t="s">
        <v>110</v>
      </c>
      <c r="C74" s="6" t="s">
        <v>111</v>
      </c>
      <c r="D74" s="6" t="s">
        <v>199</v>
      </c>
      <c r="E74" s="6" t="s">
        <v>220</v>
      </c>
      <c r="F74" s="48">
        <v>12650000</v>
      </c>
      <c r="G74" s="35">
        <v>1100000</v>
      </c>
      <c r="H74" s="48">
        <v>11.5</v>
      </c>
      <c r="I74" s="7" t="s">
        <v>69</v>
      </c>
      <c r="J74" s="46">
        <v>1556</v>
      </c>
      <c r="K74" s="46">
        <v>2019</v>
      </c>
      <c r="L74" s="46" t="s">
        <v>267</v>
      </c>
      <c r="M74" s="76"/>
      <c r="N74" s="7" t="s">
        <v>192</v>
      </c>
      <c r="O74" s="35">
        <v>86000</v>
      </c>
      <c r="P74" s="48">
        <v>1204000</v>
      </c>
      <c r="Q74" s="48">
        <v>240800</v>
      </c>
      <c r="R74" s="36">
        <f t="shared" si="0"/>
        <v>963200</v>
      </c>
      <c r="S74" s="36">
        <f t="array" ref="S74">IFERROR(IF($F74="","",IF($T74=0,0,IF($G74=$T74,$F74-SUM(IFERROR(INDEX($P:$P,MATCH(1,($E74=$E:$E)*($I74=$I:$I)*("Avance 20%"=$N:$N),0)),0),IFERROR(INDEX($P:$P,MATCH(1,($E74=$E:$E)*($I74=$I:$I)*("Avance 15%"=$N:$N),0)),0)),$T74*$H74))),"REVISAR")</f>
        <v>693208.5</v>
      </c>
      <c r="T74" s="35">
        <f t="shared" si="1"/>
        <v>60279</v>
      </c>
      <c r="U74" s="30"/>
      <c r="V74" s="6"/>
    </row>
    <row r="75" spans="2:22" ht="28.5" hidden="1" customHeight="1" x14ac:dyDescent="0.25">
      <c r="B75" s="6" t="s">
        <v>110</v>
      </c>
      <c r="C75" s="6" t="s">
        <v>111</v>
      </c>
      <c r="D75" s="6" t="s">
        <v>199</v>
      </c>
      <c r="E75" s="6" t="s">
        <v>220</v>
      </c>
      <c r="F75" s="48">
        <v>1200000</v>
      </c>
      <c r="G75" s="35">
        <v>100000</v>
      </c>
      <c r="H75" s="48">
        <v>12</v>
      </c>
      <c r="I75" s="7" t="s">
        <v>191</v>
      </c>
      <c r="J75" s="46">
        <v>1556</v>
      </c>
      <c r="K75" s="46">
        <v>2019</v>
      </c>
      <c r="L75" s="46" t="s">
        <v>267</v>
      </c>
      <c r="M75" s="76"/>
      <c r="N75" s="7" t="s">
        <v>194</v>
      </c>
      <c r="O75" s="35">
        <v>3500</v>
      </c>
      <c r="P75" s="48">
        <v>50750</v>
      </c>
      <c r="Q75" s="48">
        <v>10150</v>
      </c>
      <c r="R75" s="36">
        <f t="shared" si="0"/>
        <v>40600</v>
      </c>
      <c r="S75" s="36">
        <f t="array" ref="S75">IFERROR(IF($F75="","",IF($T75=0,0,IF($G75=$T75,$F75-SUM(IFERROR(INDEX($P:$P,MATCH(1,($E75=$E:$E)*($I75=$I:$I)*("Avance 20%"=$N:$N),0)),0),IFERROR(INDEX($P:$P,MATCH(1,($E75=$E:$E)*($I75=$I:$I)*("Avance 15%"=$N:$N),0)),0)),$T75*$H75))),"REVISAR")</f>
        <v>555600</v>
      </c>
      <c r="T75" s="35">
        <f t="shared" si="1"/>
        <v>46300</v>
      </c>
      <c r="U75" s="30"/>
      <c r="V75" s="6"/>
    </row>
    <row r="76" spans="2:22" ht="28.5" hidden="1" customHeight="1" x14ac:dyDescent="0.25">
      <c r="B76" s="6" t="s">
        <v>110</v>
      </c>
      <c r="C76" s="6" t="s">
        <v>111</v>
      </c>
      <c r="D76" s="6" t="s">
        <v>199</v>
      </c>
      <c r="E76" s="6" t="s">
        <v>220</v>
      </c>
      <c r="F76" s="48">
        <v>12650000</v>
      </c>
      <c r="G76" s="35">
        <v>1100000</v>
      </c>
      <c r="H76" s="48">
        <v>11.5</v>
      </c>
      <c r="I76" s="7" t="s">
        <v>69</v>
      </c>
      <c r="J76" s="46">
        <v>1886</v>
      </c>
      <c r="K76" s="46">
        <v>2019</v>
      </c>
      <c r="L76" s="46" t="s">
        <v>267</v>
      </c>
      <c r="M76" s="76"/>
      <c r="N76" s="7" t="s">
        <v>192</v>
      </c>
      <c r="O76" s="35">
        <v>128100</v>
      </c>
      <c r="P76" s="48">
        <v>1793400</v>
      </c>
      <c r="Q76" s="48">
        <v>358680</v>
      </c>
      <c r="R76" s="36">
        <f t="shared" si="0"/>
        <v>1434720</v>
      </c>
      <c r="S76" s="36">
        <f t="array" ref="S76">IFERROR(IF($F76="","",IF($T76=0,0,IF($G76=$T76,$F76-SUM(IFERROR(INDEX($P:$P,MATCH(1,($E76=$E:$E)*($I76=$I:$I)*("Avance 20%"=$N:$N),0)),0),IFERROR(INDEX($P:$P,MATCH(1,($E76=$E:$E)*($I76=$I:$I)*("Avance 15%"=$N:$N),0)),0)),$T76*$H76))),"REVISAR")</f>
        <v>693208.5</v>
      </c>
      <c r="T76" s="35">
        <f t="shared" si="1"/>
        <v>60279</v>
      </c>
      <c r="U76" s="30"/>
      <c r="V76" s="6"/>
    </row>
    <row r="77" spans="2:22" ht="28.5" hidden="1" customHeight="1" x14ac:dyDescent="0.25">
      <c r="B77" s="6" t="s">
        <v>110</v>
      </c>
      <c r="C77" s="6" t="s">
        <v>111</v>
      </c>
      <c r="D77" s="6" t="s">
        <v>199</v>
      </c>
      <c r="E77" s="6" t="s">
        <v>220</v>
      </c>
      <c r="F77" s="48">
        <v>1200000</v>
      </c>
      <c r="G77" s="35">
        <v>100000</v>
      </c>
      <c r="H77" s="48">
        <v>12</v>
      </c>
      <c r="I77" s="7" t="s">
        <v>191</v>
      </c>
      <c r="J77" s="46">
        <v>1886</v>
      </c>
      <c r="K77" s="46">
        <v>2019</v>
      </c>
      <c r="L77" s="46" t="s">
        <v>267</v>
      </c>
      <c r="M77" s="76"/>
      <c r="N77" s="7" t="s">
        <v>194</v>
      </c>
      <c r="O77" s="35">
        <v>2000</v>
      </c>
      <c r="P77" s="48">
        <v>29000</v>
      </c>
      <c r="Q77" s="48">
        <v>5800</v>
      </c>
      <c r="R77" s="36">
        <f t="shared" si="0"/>
        <v>23200</v>
      </c>
      <c r="S77" s="36">
        <f t="array" ref="S77">IFERROR(IF($F77="","",IF($T77=0,0,IF($G77=$T77,$F77-SUM(IFERROR(INDEX($P:$P,MATCH(1,($E77=$E:$E)*($I77=$I:$I)*("Avance 20%"=$N:$N),0)),0),IFERROR(INDEX($P:$P,MATCH(1,($E77=$E:$E)*($I77=$I:$I)*("Avance 15%"=$N:$N),0)),0)),$T77*$H77))),"REVISAR")</f>
        <v>555600</v>
      </c>
      <c r="T77" s="35">
        <f t="shared" si="1"/>
        <v>46300</v>
      </c>
      <c r="U77" s="30"/>
      <c r="V77" s="6"/>
    </row>
    <row r="78" spans="2:22" ht="28.5" hidden="1" customHeight="1" x14ac:dyDescent="0.25">
      <c r="B78" s="6" t="s">
        <v>110</v>
      </c>
      <c r="C78" s="6" t="s">
        <v>111</v>
      </c>
      <c r="D78" s="6" t="s">
        <v>199</v>
      </c>
      <c r="E78" s="6" t="s">
        <v>220</v>
      </c>
      <c r="F78" s="48">
        <v>12650000</v>
      </c>
      <c r="G78" s="35">
        <v>1100000</v>
      </c>
      <c r="H78" s="48">
        <v>11.5</v>
      </c>
      <c r="I78" s="7" t="s">
        <v>69</v>
      </c>
      <c r="J78" s="46">
        <v>1894</v>
      </c>
      <c r="K78" s="46">
        <v>2019</v>
      </c>
      <c r="L78" s="46" t="s">
        <v>267</v>
      </c>
      <c r="M78" s="76"/>
      <c r="N78" s="7" t="s">
        <v>192</v>
      </c>
      <c r="O78" s="35">
        <v>154000</v>
      </c>
      <c r="P78" s="48">
        <v>2156000</v>
      </c>
      <c r="Q78" s="48">
        <v>421851.2</v>
      </c>
      <c r="R78" s="36">
        <f t="shared" si="0"/>
        <v>1734148.8</v>
      </c>
      <c r="S78" s="36">
        <f t="array" ref="S78">IFERROR(IF($F78="","",IF($T78=0,0,IF($G78=$T78,$F78-SUM(IFERROR(INDEX($P:$P,MATCH(1,($E78=$E:$E)*($I78=$I:$I)*("Avance 20%"=$N:$N),0)),0),IFERROR(INDEX($P:$P,MATCH(1,($E78=$E:$E)*($I78=$I:$I)*("Avance 15%"=$N:$N),0)),0)),$T78*$H78))),"REVISAR")</f>
        <v>693208.5</v>
      </c>
      <c r="T78" s="35">
        <f t="shared" si="1"/>
        <v>60279</v>
      </c>
      <c r="U78" s="30"/>
      <c r="V78" s="6"/>
    </row>
    <row r="79" spans="2:22" ht="28.5" hidden="1" customHeight="1" x14ac:dyDescent="0.25">
      <c r="B79" s="6" t="s">
        <v>110</v>
      </c>
      <c r="C79" s="6" t="s">
        <v>111</v>
      </c>
      <c r="D79" s="6" t="s">
        <v>199</v>
      </c>
      <c r="E79" s="6" t="s">
        <v>220</v>
      </c>
      <c r="F79" s="48">
        <v>12650000</v>
      </c>
      <c r="G79" s="35">
        <v>1100000</v>
      </c>
      <c r="H79" s="48">
        <v>11.5</v>
      </c>
      <c r="I79" s="7" t="s">
        <v>69</v>
      </c>
      <c r="J79" s="46">
        <v>2454</v>
      </c>
      <c r="K79" s="46">
        <v>2019</v>
      </c>
      <c r="L79" s="46" t="s">
        <v>267</v>
      </c>
      <c r="M79" s="76"/>
      <c r="N79" s="7" t="s">
        <v>192</v>
      </c>
      <c r="O79" s="35">
        <v>96500</v>
      </c>
      <c r="P79" s="48">
        <v>1351000</v>
      </c>
      <c r="Q79" s="48">
        <v>0</v>
      </c>
      <c r="R79" s="36">
        <f t="shared" si="0"/>
        <v>1351000</v>
      </c>
      <c r="S79" s="36">
        <f t="array" ref="S79">IFERROR(IF($F79="","",IF($T79=0,0,IF($G79=$T79,$F79-SUM(IFERROR(INDEX($P:$P,MATCH(1,($E79=$E:$E)*($I79=$I:$I)*("Avance 20%"=$N:$N),0)),0),IFERROR(INDEX($P:$P,MATCH(1,($E79=$E:$E)*($I79=$I:$I)*("Avance 15%"=$N:$N),0)),0)),$T79*$H79))),"REVISAR")</f>
        <v>693208.5</v>
      </c>
      <c r="T79" s="35">
        <f t="shared" si="1"/>
        <v>60279</v>
      </c>
      <c r="U79" s="30"/>
      <c r="V79" s="6"/>
    </row>
    <row r="80" spans="2:22" ht="28.5" hidden="1" customHeight="1" x14ac:dyDescent="0.25">
      <c r="B80" s="6" t="s">
        <v>110</v>
      </c>
      <c r="C80" s="6" t="s">
        <v>111</v>
      </c>
      <c r="D80" s="6" t="s">
        <v>199</v>
      </c>
      <c r="E80" s="6" t="s">
        <v>220</v>
      </c>
      <c r="F80" s="48">
        <v>1200000</v>
      </c>
      <c r="G80" s="35">
        <v>100000</v>
      </c>
      <c r="H80" s="48">
        <v>12</v>
      </c>
      <c r="I80" s="7" t="s">
        <v>191</v>
      </c>
      <c r="J80" s="46">
        <v>2454</v>
      </c>
      <c r="K80" s="46">
        <v>2019</v>
      </c>
      <c r="L80" s="46" t="s">
        <v>267</v>
      </c>
      <c r="M80" s="76"/>
      <c r="N80" s="7" t="s">
        <v>194</v>
      </c>
      <c r="O80" s="35">
        <v>6000</v>
      </c>
      <c r="P80" s="48">
        <v>87000</v>
      </c>
      <c r="Q80" s="48">
        <v>0</v>
      </c>
      <c r="R80" s="36">
        <f t="shared" si="0"/>
        <v>87000</v>
      </c>
      <c r="S80" s="36">
        <f t="array" ref="S80">IFERROR(IF($F80="","",IF($T80=0,0,IF($G80=$T80,$F80-SUM(IFERROR(INDEX($P:$P,MATCH(1,($E80=$E:$E)*($I80=$I:$I)*("Avance 20%"=$N:$N),0)),0),IFERROR(INDEX($P:$P,MATCH(1,($E80=$E:$E)*($I80=$I:$I)*("Avance 15%"=$N:$N),0)),0)),$T80*$H80))),"REVISAR")</f>
        <v>555600</v>
      </c>
      <c r="T80" s="35">
        <f t="shared" si="1"/>
        <v>46300</v>
      </c>
      <c r="U80" s="30"/>
      <c r="V80" s="6"/>
    </row>
    <row r="81" spans="2:22" ht="42.75" hidden="1" customHeight="1" x14ac:dyDescent="0.25">
      <c r="B81" s="6" t="s">
        <v>234</v>
      </c>
      <c r="C81" s="54"/>
      <c r="D81" s="6" t="s">
        <v>199</v>
      </c>
      <c r="E81" s="6" t="s">
        <v>235</v>
      </c>
      <c r="F81" s="48">
        <v>8050000</v>
      </c>
      <c r="G81" s="35">
        <v>700000</v>
      </c>
      <c r="H81" s="48">
        <v>11.5</v>
      </c>
      <c r="I81" s="7" t="s">
        <v>69</v>
      </c>
      <c r="J81" s="46" t="s">
        <v>320</v>
      </c>
      <c r="K81" s="46">
        <v>2018</v>
      </c>
      <c r="L81" s="46" t="s">
        <v>264</v>
      </c>
      <c r="M81" s="77" t="s">
        <v>196</v>
      </c>
      <c r="N81" s="7" t="s">
        <v>190</v>
      </c>
      <c r="O81" s="35" t="s">
        <v>196</v>
      </c>
      <c r="P81" s="48">
        <v>1610000</v>
      </c>
      <c r="Q81" s="7">
        <v>0</v>
      </c>
      <c r="R81" s="36">
        <f t="shared" si="0"/>
        <v>1610000</v>
      </c>
      <c r="S81" s="36">
        <f t="array" ref="S81">IFERROR(IF($F81="","",IF($T81=0,0,IF($G81=$T81,$F81-SUM(IFERROR(INDEX($P:$P,MATCH(1,($E81=$E:$E)*($I81=$I:$I)*("Avance 20%"=$N:$N),0)),0),IFERROR(INDEX($P:$P,MATCH(1,($E81=$E:$E)*($I81=$I:$I)*("Avance 15%"=$N:$N),0)),0)),$T81*$H81))),"REVISAR")</f>
        <v>41124</v>
      </c>
      <c r="T81" s="35">
        <f t="shared" si="1"/>
        <v>3576</v>
      </c>
      <c r="U81" s="30"/>
      <c r="V81" s="6"/>
    </row>
    <row r="82" spans="2:22" ht="42.75" hidden="1" customHeight="1" x14ac:dyDescent="0.25">
      <c r="B82" s="6" t="s">
        <v>234</v>
      </c>
      <c r="C82" s="54"/>
      <c r="D82" s="6" t="s">
        <v>199</v>
      </c>
      <c r="E82" s="6" t="s">
        <v>235</v>
      </c>
      <c r="F82" s="48">
        <v>1050000</v>
      </c>
      <c r="G82" s="35">
        <v>175000</v>
      </c>
      <c r="H82" s="48">
        <v>6</v>
      </c>
      <c r="I82" s="48" t="s">
        <v>313</v>
      </c>
      <c r="J82" s="46" t="s">
        <v>320</v>
      </c>
      <c r="K82" s="46">
        <v>2018</v>
      </c>
      <c r="L82" s="46" t="s">
        <v>264</v>
      </c>
      <c r="M82" s="77" t="s">
        <v>196</v>
      </c>
      <c r="N82" s="7" t="s">
        <v>190</v>
      </c>
      <c r="O82" s="35" t="s">
        <v>196</v>
      </c>
      <c r="P82" s="48">
        <v>210000</v>
      </c>
      <c r="Q82" s="7">
        <v>0</v>
      </c>
      <c r="R82" s="36">
        <f t="shared" si="0"/>
        <v>210000</v>
      </c>
      <c r="S82" s="36">
        <f t="array" ref="S82">IFERROR(IF($F82="","",IF($T82=0,0,IF($G82=$T82,$F82-SUM(IFERROR(INDEX($P:$P,MATCH(1,($E82=$E:$E)*($I82=$I:$I)*("Avance 20%"=$N:$N),0)),0),IFERROR(INDEX($P:$P,MATCH(1,($E82=$E:$E)*($I82=$I:$I)*("Avance 15%"=$N:$N),0)),0)),$T82*$H82))),"REVISAR")</f>
        <v>0</v>
      </c>
      <c r="T82" s="35">
        <f t="shared" si="1"/>
        <v>0</v>
      </c>
      <c r="U82" s="30" t="s">
        <v>27</v>
      </c>
      <c r="V82" s="6"/>
    </row>
    <row r="83" spans="2:22" ht="42.75" hidden="1" customHeight="1" x14ac:dyDescent="0.25">
      <c r="B83" s="6" t="s">
        <v>234</v>
      </c>
      <c r="C83" s="54"/>
      <c r="D83" s="6" t="s">
        <v>199</v>
      </c>
      <c r="E83" s="6" t="s">
        <v>235</v>
      </c>
      <c r="F83" s="48">
        <v>8050000</v>
      </c>
      <c r="G83" s="35">
        <v>700000</v>
      </c>
      <c r="H83" s="48">
        <v>11.5</v>
      </c>
      <c r="I83" s="7" t="s">
        <v>69</v>
      </c>
      <c r="J83" s="46">
        <v>917</v>
      </c>
      <c r="K83" s="46">
        <v>2018</v>
      </c>
      <c r="L83" s="46" t="s">
        <v>265</v>
      </c>
      <c r="M83" s="77" t="s">
        <v>196</v>
      </c>
      <c r="N83" s="7" t="s">
        <v>189</v>
      </c>
      <c r="O83" s="35" t="s">
        <v>196</v>
      </c>
      <c r="P83" s="48">
        <v>1207500</v>
      </c>
      <c r="Q83" s="7">
        <v>0</v>
      </c>
      <c r="R83" s="36">
        <f t="shared" si="0"/>
        <v>1207500</v>
      </c>
      <c r="S83" s="36">
        <f t="array" ref="S83">IFERROR(IF($F83="","",IF($T83=0,0,IF($G83=$T83,$F83-SUM(IFERROR(INDEX($P:$P,MATCH(1,($E83=$E:$E)*($I83=$I:$I)*("Avance 20%"=$N:$N),0)),0),IFERROR(INDEX($P:$P,MATCH(1,($E83=$E:$E)*($I83=$I:$I)*("Avance 15%"=$N:$N),0)),0)),$T83*$H83))),"REVISAR")</f>
        <v>41124</v>
      </c>
      <c r="T83" s="35">
        <f t="shared" si="1"/>
        <v>3576</v>
      </c>
      <c r="U83" s="30"/>
      <c r="V83" s="6"/>
    </row>
    <row r="84" spans="2:22" ht="42.75" hidden="1" customHeight="1" x14ac:dyDescent="0.25">
      <c r="B84" s="6" t="s">
        <v>234</v>
      </c>
      <c r="C84" s="54"/>
      <c r="D84" s="6" t="s">
        <v>199</v>
      </c>
      <c r="E84" s="6" t="s">
        <v>235</v>
      </c>
      <c r="F84" s="48">
        <v>1050000</v>
      </c>
      <c r="G84" s="35">
        <v>175000</v>
      </c>
      <c r="H84" s="48">
        <v>6</v>
      </c>
      <c r="I84" s="48" t="s">
        <v>313</v>
      </c>
      <c r="J84" s="46">
        <v>917</v>
      </c>
      <c r="K84" s="46">
        <v>2018</v>
      </c>
      <c r="L84" s="46" t="s">
        <v>265</v>
      </c>
      <c r="M84" s="77" t="s">
        <v>196</v>
      </c>
      <c r="N84" s="7" t="s">
        <v>189</v>
      </c>
      <c r="O84" s="35" t="s">
        <v>196</v>
      </c>
      <c r="P84" s="48">
        <v>157500</v>
      </c>
      <c r="Q84" s="7">
        <v>0</v>
      </c>
      <c r="R84" s="36">
        <f t="shared" si="0"/>
        <v>157500</v>
      </c>
      <c r="S84" s="36">
        <f t="array" ref="S84">IFERROR(IF($F84="","",IF($T84=0,0,IF($G84=$T84,$F84-SUM(IFERROR(INDEX($P:$P,MATCH(1,($E84=$E:$E)*($I84=$I:$I)*("Avance 20%"=$N:$N),0)),0),IFERROR(INDEX($P:$P,MATCH(1,($E84=$E:$E)*($I84=$I:$I)*("Avance 15%"=$N:$N),0)),0)),$T84*$H84))),"REVISAR")</f>
        <v>0</v>
      </c>
      <c r="T84" s="35">
        <f t="shared" si="1"/>
        <v>0</v>
      </c>
      <c r="U84" s="30" t="s">
        <v>27</v>
      </c>
      <c r="V84" s="6"/>
    </row>
    <row r="85" spans="2:22" ht="42.75" hidden="1" customHeight="1" x14ac:dyDescent="0.25">
      <c r="B85" s="6" t="s">
        <v>234</v>
      </c>
      <c r="C85" s="54"/>
      <c r="D85" s="6" t="s">
        <v>199</v>
      </c>
      <c r="E85" s="6" t="s">
        <v>235</v>
      </c>
      <c r="F85" s="48">
        <v>1050000</v>
      </c>
      <c r="G85" s="35">
        <v>175000</v>
      </c>
      <c r="H85" s="48">
        <v>6</v>
      </c>
      <c r="I85" s="48" t="s">
        <v>313</v>
      </c>
      <c r="J85" s="46">
        <v>1066</v>
      </c>
      <c r="K85" s="46">
        <v>2018</v>
      </c>
      <c r="L85" s="46" t="s">
        <v>265</v>
      </c>
      <c r="M85" s="76"/>
      <c r="N85" s="7" t="s">
        <v>314</v>
      </c>
      <c r="O85" s="35">
        <v>160395</v>
      </c>
      <c r="P85" s="48">
        <v>962370</v>
      </c>
      <c r="Q85" s="7">
        <v>336829.5</v>
      </c>
      <c r="R85" s="36">
        <f t="shared" si="0"/>
        <v>625540.5</v>
      </c>
      <c r="S85" s="36">
        <f t="array" ref="S85">IFERROR(IF($F85="","",IF($T85=0,0,IF($G85=$T85,$F85-SUM(IFERROR(INDEX($P:$P,MATCH(1,($E85=$E:$E)*($I85=$I:$I)*("Avance 20%"=$N:$N),0)),0),IFERROR(INDEX($P:$P,MATCH(1,($E85=$E:$E)*($I85=$I:$I)*("Avance 15%"=$N:$N),0)),0)),$T85*$H85))),"REVISAR")</f>
        <v>0</v>
      </c>
      <c r="T85" s="35">
        <f t="shared" si="1"/>
        <v>0</v>
      </c>
      <c r="U85" s="30" t="s">
        <v>27</v>
      </c>
      <c r="V85" s="6"/>
    </row>
    <row r="86" spans="2:22" ht="42.75" hidden="1" customHeight="1" x14ac:dyDescent="0.25">
      <c r="B86" s="6" t="s">
        <v>234</v>
      </c>
      <c r="C86" s="54"/>
      <c r="D86" s="6" t="s">
        <v>199</v>
      </c>
      <c r="E86" s="6" t="s">
        <v>235</v>
      </c>
      <c r="F86" s="48">
        <v>1050000</v>
      </c>
      <c r="G86" s="35">
        <v>175000</v>
      </c>
      <c r="H86" s="48">
        <v>6</v>
      </c>
      <c r="I86" s="48" t="s">
        <v>313</v>
      </c>
      <c r="J86" s="46">
        <v>1238</v>
      </c>
      <c r="K86" s="46">
        <v>2018</v>
      </c>
      <c r="L86" s="46" t="s">
        <v>265</v>
      </c>
      <c r="M86" s="76"/>
      <c r="N86" s="7" t="s">
        <v>314</v>
      </c>
      <c r="O86" s="35">
        <v>14605</v>
      </c>
      <c r="P86" s="48">
        <v>87630</v>
      </c>
      <c r="Q86" s="7">
        <v>30670.5</v>
      </c>
      <c r="R86" s="36">
        <f t="shared" si="0"/>
        <v>56959.5</v>
      </c>
      <c r="S86" s="36">
        <f t="array" ref="S86">IFERROR(IF($F86="","",IF($T86=0,0,IF($G86=$T86,$F86-SUM(IFERROR(INDEX($P:$P,MATCH(1,($E86=$E:$E)*($I86=$I:$I)*("Avance 20%"=$N:$N),0)),0),IFERROR(INDEX($P:$P,MATCH(1,($E86=$E:$E)*($I86=$I:$I)*("Avance 15%"=$N:$N),0)),0)),$T86*$H86))),"REVISAR")</f>
        <v>0</v>
      </c>
      <c r="T86" s="35">
        <f t="shared" si="1"/>
        <v>0</v>
      </c>
      <c r="U86" s="30" t="s">
        <v>27</v>
      </c>
      <c r="V86" s="6"/>
    </row>
    <row r="87" spans="2:22" ht="42.75" hidden="1" customHeight="1" x14ac:dyDescent="0.25">
      <c r="B87" s="6" t="s">
        <v>234</v>
      </c>
      <c r="C87" s="54"/>
      <c r="D87" s="6" t="s">
        <v>199</v>
      </c>
      <c r="E87" s="6" t="s">
        <v>235</v>
      </c>
      <c r="F87" s="48">
        <v>8050000</v>
      </c>
      <c r="G87" s="35">
        <v>700000</v>
      </c>
      <c r="H87" s="48">
        <v>11.5</v>
      </c>
      <c r="I87" s="7" t="s">
        <v>69</v>
      </c>
      <c r="J87" s="46">
        <v>1513</v>
      </c>
      <c r="K87" s="46">
        <v>2018</v>
      </c>
      <c r="L87" s="46" t="s">
        <v>265</v>
      </c>
      <c r="M87" s="76"/>
      <c r="N87" s="7" t="s">
        <v>192</v>
      </c>
      <c r="O87" s="49">
        <v>15050</v>
      </c>
      <c r="P87" s="48">
        <v>210700</v>
      </c>
      <c r="Q87" s="48">
        <v>73745</v>
      </c>
      <c r="R87" s="36">
        <f t="shared" si="0"/>
        <v>136955</v>
      </c>
      <c r="S87" s="36">
        <f t="array" ref="S87">IFERROR(IF($F87="","",IF($T87=0,0,IF($G87=$T87,$F87-SUM(IFERROR(INDEX($P:$P,MATCH(1,($E87=$E:$E)*($I87=$I:$I)*("Avance 20%"=$N:$N),0)),0),IFERROR(INDEX($P:$P,MATCH(1,($E87=$E:$E)*($I87=$I:$I)*("Avance 15%"=$N:$N),0)),0)),$T87*$H87))),"REVISAR")</f>
        <v>41124</v>
      </c>
      <c r="T87" s="35">
        <f t="shared" si="1"/>
        <v>3576</v>
      </c>
      <c r="U87" s="30"/>
      <c r="V87" s="6"/>
    </row>
    <row r="88" spans="2:22" ht="42.75" hidden="1" customHeight="1" x14ac:dyDescent="0.25">
      <c r="B88" s="6" t="s">
        <v>234</v>
      </c>
      <c r="C88" s="54"/>
      <c r="D88" s="6" t="s">
        <v>199</v>
      </c>
      <c r="E88" s="6" t="s">
        <v>235</v>
      </c>
      <c r="F88" s="48">
        <v>8050000</v>
      </c>
      <c r="G88" s="35">
        <v>700000</v>
      </c>
      <c r="H88" s="48">
        <v>11.5</v>
      </c>
      <c r="I88" s="7" t="s">
        <v>69</v>
      </c>
      <c r="J88" s="46">
        <v>1884</v>
      </c>
      <c r="K88" s="46">
        <v>2019</v>
      </c>
      <c r="L88" s="46" t="s">
        <v>267</v>
      </c>
      <c r="M88" s="76"/>
      <c r="N88" s="7" t="s">
        <v>192</v>
      </c>
      <c r="O88" s="49">
        <v>314974</v>
      </c>
      <c r="P88" s="48">
        <v>4409636</v>
      </c>
      <c r="Q88" s="48">
        <v>1543372.5999999999</v>
      </c>
      <c r="R88" s="36">
        <f t="shared" si="0"/>
        <v>2866263.4000000004</v>
      </c>
      <c r="S88" s="36">
        <f t="array" ref="S88">IFERROR(IF($F88="","",IF($T88=0,0,IF($G88=$T88,$F88-SUM(IFERROR(INDEX($P:$P,MATCH(1,($E88=$E:$E)*($I88=$I:$I)*("Avance 20%"=$N:$N),0)),0),IFERROR(INDEX($P:$P,MATCH(1,($E88=$E:$E)*($I88=$I:$I)*("Avance 15%"=$N:$N),0)),0)),$T88*$H88))),"REVISAR")</f>
        <v>41124</v>
      </c>
      <c r="T88" s="35">
        <f t="shared" si="1"/>
        <v>3576</v>
      </c>
      <c r="U88" s="30"/>
      <c r="V88" s="6"/>
    </row>
    <row r="89" spans="2:22" ht="42.75" hidden="1" customHeight="1" x14ac:dyDescent="0.25">
      <c r="B89" s="6" t="s">
        <v>234</v>
      </c>
      <c r="C89" s="54"/>
      <c r="D89" s="6" t="s">
        <v>199</v>
      </c>
      <c r="E89" s="6" t="s">
        <v>235</v>
      </c>
      <c r="F89" s="48">
        <v>8050000</v>
      </c>
      <c r="G89" s="35">
        <v>700000</v>
      </c>
      <c r="H89" s="48">
        <v>11.5</v>
      </c>
      <c r="I89" s="7" t="s">
        <v>69</v>
      </c>
      <c r="J89" s="46">
        <v>2493</v>
      </c>
      <c r="K89" s="46">
        <v>2019</v>
      </c>
      <c r="L89" s="46" t="s">
        <v>267</v>
      </c>
      <c r="M89" s="76"/>
      <c r="N89" s="7" t="s">
        <v>192</v>
      </c>
      <c r="O89" s="49">
        <v>86000</v>
      </c>
      <c r="P89" s="48">
        <v>1204000</v>
      </c>
      <c r="Q89" s="48">
        <v>421400</v>
      </c>
      <c r="R89" s="36">
        <f t="shared" si="0"/>
        <v>782600</v>
      </c>
      <c r="S89" s="36">
        <f t="array" ref="S89">IFERROR(IF($F89="","",IF($T89=0,0,IF($G89=$T89,$F89-SUM(IFERROR(INDEX($P:$P,MATCH(1,($E89=$E:$E)*($I89=$I:$I)*("Avance 20%"=$N:$N),0)),0),IFERROR(INDEX($P:$P,MATCH(1,($E89=$E:$E)*($I89=$I:$I)*("Avance 15%"=$N:$N),0)),0)),$T89*$H89))),"REVISAR")</f>
        <v>41124</v>
      </c>
      <c r="T89" s="35">
        <f t="shared" si="1"/>
        <v>3576</v>
      </c>
      <c r="U89" s="30"/>
      <c r="V89" s="6"/>
    </row>
    <row r="90" spans="2:22" ht="42.75" hidden="1" customHeight="1" x14ac:dyDescent="0.25">
      <c r="B90" s="6" t="s">
        <v>234</v>
      </c>
      <c r="C90" s="54"/>
      <c r="D90" s="6" t="s">
        <v>199</v>
      </c>
      <c r="E90" s="6" t="s">
        <v>235</v>
      </c>
      <c r="F90" s="48">
        <v>8050000</v>
      </c>
      <c r="G90" s="35">
        <v>700000</v>
      </c>
      <c r="H90" s="48">
        <v>11.5</v>
      </c>
      <c r="I90" s="7" t="s">
        <v>69</v>
      </c>
      <c r="J90" s="46">
        <v>2898</v>
      </c>
      <c r="K90" s="46">
        <v>2019</v>
      </c>
      <c r="L90" s="46" t="s">
        <v>267</v>
      </c>
      <c r="M90" s="76"/>
      <c r="N90" s="7" t="s">
        <v>192</v>
      </c>
      <c r="O90" s="49">
        <v>280400</v>
      </c>
      <c r="P90" s="48">
        <v>3925600</v>
      </c>
      <c r="Q90" s="48">
        <v>778982.40000000002</v>
      </c>
      <c r="R90" s="36">
        <f t="shared" si="0"/>
        <v>3146617.6</v>
      </c>
      <c r="S90" s="36">
        <f t="array" ref="S90">IFERROR(IF($F90="","",IF($T90=0,0,IF($G90=$T90,$F90-SUM(IFERROR(INDEX($P:$P,MATCH(1,($E90=$E:$E)*($I90=$I:$I)*("Avance 20%"=$N:$N),0)),0),IFERROR(INDEX($P:$P,MATCH(1,($E90=$E:$E)*($I90=$I:$I)*("Avance 15%"=$N:$N),0)),0)),$T90*$H90))),"REVISAR")</f>
        <v>41124</v>
      </c>
      <c r="T90" s="35">
        <f t="shared" si="1"/>
        <v>3576</v>
      </c>
      <c r="U90" s="30"/>
      <c r="V90" s="6"/>
    </row>
    <row r="91" spans="2:22" ht="42.75" hidden="1" customHeight="1" x14ac:dyDescent="0.25">
      <c r="B91" s="6" t="s">
        <v>129</v>
      </c>
      <c r="C91" s="32" t="s">
        <v>130</v>
      </c>
      <c r="D91" s="6" t="s">
        <v>199</v>
      </c>
      <c r="E91" s="6" t="s">
        <v>209</v>
      </c>
      <c r="F91" s="7">
        <v>11500000</v>
      </c>
      <c r="G91" s="35">
        <v>1000000</v>
      </c>
      <c r="H91" s="7">
        <v>11.5</v>
      </c>
      <c r="I91" s="7" t="s">
        <v>69</v>
      </c>
      <c r="J91" s="46" t="s">
        <v>269</v>
      </c>
      <c r="K91" s="46">
        <v>2018</v>
      </c>
      <c r="L91" s="46" t="s">
        <v>264</v>
      </c>
      <c r="M91" s="77" t="s">
        <v>196</v>
      </c>
      <c r="N91" s="7" t="s">
        <v>190</v>
      </c>
      <c r="O91" s="35" t="s">
        <v>196</v>
      </c>
      <c r="P91" s="7">
        <v>2300000</v>
      </c>
      <c r="Q91" s="7">
        <v>0</v>
      </c>
      <c r="R91" s="36">
        <f t="shared" ref="R91:R148" si="2">IF(P91-Q91=0,"",P91-Q91)</f>
        <v>2300000</v>
      </c>
      <c r="S91" s="36">
        <f t="array" ref="S91">IFERROR(IF($F91="","",IF($T91=0,0,IF($G91=$T91,$F91-SUM(IFERROR(INDEX($P:$P,MATCH(1,($E91=$E:$E)*($I91=$I:$I)*("Avance 20%"=$N:$N),0)),0),IFERROR(INDEX($P:$P,MATCH(1,($E91=$E:$E)*($I91=$I:$I)*("Avance 15%"=$N:$N),0)),0)),$T91*$H91))),"REVISAR")</f>
        <v>0</v>
      </c>
      <c r="T91" s="35">
        <f t="shared" ref="T91:T154" si="3">IF($G91="","",IF($G91-SUMIFS($O:$O,$E:$E,$E91,$I:$I,$I91)&lt;0,0,$G91-SUMIFS($O:$O,$E:$E,$E91,$I:$I,$I91)))</f>
        <v>0</v>
      </c>
      <c r="U91" s="30" t="s">
        <v>27</v>
      </c>
      <c r="V91" s="6"/>
    </row>
    <row r="92" spans="2:22" ht="42.75" hidden="1" customHeight="1" x14ac:dyDescent="0.25">
      <c r="B92" s="6" t="s">
        <v>129</v>
      </c>
      <c r="C92" s="32" t="s">
        <v>130</v>
      </c>
      <c r="D92" s="6" t="s">
        <v>199</v>
      </c>
      <c r="E92" s="6" t="s">
        <v>209</v>
      </c>
      <c r="F92" s="7">
        <v>11500000</v>
      </c>
      <c r="G92" s="35">
        <v>1000000</v>
      </c>
      <c r="H92" s="7">
        <v>11.5</v>
      </c>
      <c r="I92" s="7" t="s">
        <v>69</v>
      </c>
      <c r="J92" s="46">
        <v>508</v>
      </c>
      <c r="K92" s="46">
        <v>2018</v>
      </c>
      <c r="L92" s="46" t="s">
        <v>265</v>
      </c>
      <c r="M92" s="77" t="s">
        <v>196</v>
      </c>
      <c r="N92" s="7" t="s">
        <v>189</v>
      </c>
      <c r="O92" s="35" t="s">
        <v>196</v>
      </c>
      <c r="P92" s="7">
        <v>1725000</v>
      </c>
      <c r="Q92" s="7">
        <v>0</v>
      </c>
      <c r="R92" s="36">
        <f t="shared" si="2"/>
        <v>1725000</v>
      </c>
      <c r="S92" s="36">
        <f t="array" ref="S92">IFERROR(IF($F92="","",IF($T92=0,0,IF($G92=$T92,$F92-SUM(IFERROR(INDEX($P:$P,MATCH(1,($E92=$E:$E)*($I92=$I:$I)*("Avance 20%"=$N:$N),0)),0),IFERROR(INDEX($P:$P,MATCH(1,($E92=$E:$E)*($I92=$I:$I)*("Avance 15%"=$N:$N),0)),0)),$T92*$H92))),"REVISAR")</f>
        <v>0</v>
      </c>
      <c r="T92" s="35">
        <f t="shared" si="3"/>
        <v>0</v>
      </c>
      <c r="U92" s="30" t="s">
        <v>27</v>
      </c>
      <c r="V92" s="6"/>
    </row>
    <row r="93" spans="2:22" ht="42.75" hidden="1" customHeight="1" x14ac:dyDescent="0.25">
      <c r="B93" s="6" t="s">
        <v>129</v>
      </c>
      <c r="C93" s="32" t="s">
        <v>130</v>
      </c>
      <c r="D93" s="6" t="s">
        <v>199</v>
      </c>
      <c r="E93" s="6" t="s">
        <v>209</v>
      </c>
      <c r="F93" s="7">
        <v>11500000</v>
      </c>
      <c r="G93" s="35">
        <v>1000000</v>
      </c>
      <c r="H93" s="7">
        <v>11.5</v>
      </c>
      <c r="I93" s="7" t="s">
        <v>69</v>
      </c>
      <c r="J93" s="46">
        <v>1741</v>
      </c>
      <c r="K93" s="46">
        <v>2018</v>
      </c>
      <c r="L93" s="46" t="s">
        <v>265</v>
      </c>
      <c r="M93" s="76"/>
      <c r="N93" s="7" t="s">
        <v>192</v>
      </c>
      <c r="O93" s="35">
        <v>1000003</v>
      </c>
      <c r="P93" s="7">
        <v>14500043.5</v>
      </c>
      <c r="Q93" s="7">
        <v>4025000</v>
      </c>
      <c r="R93" s="36">
        <f t="shared" si="2"/>
        <v>10475043.5</v>
      </c>
      <c r="S93" s="36">
        <f t="array" ref="S93">IFERROR(IF($F93="","",IF($T93=0,0,IF($G93=$T93,$F93-SUM(IFERROR(INDEX($P:$P,MATCH(1,($E93=$E:$E)*($I93=$I:$I)*("Avance 20%"=$N:$N),0)),0),IFERROR(INDEX($P:$P,MATCH(1,($E93=$E:$E)*($I93=$I:$I)*("Avance 15%"=$N:$N),0)),0)),$T93*$H93))),"REVISAR")</f>
        <v>0</v>
      </c>
      <c r="T93" s="35">
        <f t="shared" si="3"/>
        <v>0</v>
      </c>
      <c r="U93" s="30" t="s">
        <v>27</v>
      </c>
      <c r="V93" s="6"/>
    </row>
    <row r="94" spans="2:22" ht="42.75" hidden="1" customHeight="1" x14ac:dyDescent="0.25">
      <c r="B94" s="6" t="s">
        <v>48</v>
      </c>
      <c r="C94" s="32" t="s">
        <v>125</v>
      </c>
      <c r="D94" s="6" t="s">
        <v>199</v>
      </c>
      <c r="E94" s="6" t="s">
        <v>210</v>
      </c>
      <c r="F94" s="48">
        <v>5000000</v>
      </c>
      <c r="G94" s="49">
        <v>500000</v>
      </c>
      <c r="H94" s="48">
        <v>10</v>
      </c>
      <c r="I94" s="7" t="s">
        <v>68</v>
      </c>
      <c r="J94" s="46" t="s">
        <v>319</v>
      </c>
      <c r="K94" s="46">
        <v>2018</v>
      </c>
      <c r="L94" s="46" t="s">
        <v>264</v>
      </c>
      <c r="M94" s="77" t="s">
        <v>196</v>
      </c>
      <c r="N94" s="7" t="s">
        <v>190</v>
      </c>
      <c r="O94" s="35" t="s">
        <v>196</v>
      </c>
      <c r="P94" s="48">
        <v>1000000</v>
      </c>
      <c r="Q94" s="7">
        <v>0</v>
      </c>
      <c r="R94" s="36">
        <f t="shared" si="2"/>
        <v>1000000</v>
      </c>
      <c r="S94" s="36">
        <f t="array" ref="S94">IFERROR(IF($F94="","",IF($T94=0,0,IF($G94=$T94,$F94-SUM(IFERROR(INDEX($P:$P,MATCH(1,($E94=$E:$E)*($I94=$I:$I)*("Avance 20%"=$N:$N),0)),0),IFERROR(INDEX($P:$P,MATCH(1,($E94=$E:$E)*($I94=$I:$I)*("Avance 15%"=$N:$N),0)),0)),$T94*$H94))),"REVISAR")</f>
        <v>0</v>
      </c>
      <c r="T94" s="35">
        <f t="shared" si="3"/>
        <v>0</v>
      </c>
      <c r="U94" s="30" t="s">
        <v>27</v>
      </c>
      <c r="V94" s="6"/>
    </row>
    <row r="95" spans="2:22" ht="42.75" hidden="1" customHeight="1" x14ac:dyDescent="0.25">
      <c r="B95" s="6" t="s">
        <v>48</v>
      </c>
      <c r="C95" s="32" t="s">
        <v>125</v>
      </c>
      <c r="D95" s="6" t="s">
        <v>199</v>
      </c>
      <c r="E95" s="6" t="s">
        <v>210</v>
      </c>
      <c r="F95" s="48">
        <v>5750000</v>
      </c>
      <c r="G95" s="49">
        <v>500000</v>
      </c>
      <c r="H95" s="48">
        <v>11.5</v>
      </c>
      <c r="I95" s="7" t="s">
        <v>69</v>
      </c>
      <c r="J95" s="46" t="s">
        <v>319</v>
      </c>
      <c r="K95" s="46">
        <v>2018</v>
      </c>
      <c r="L95" s="46" t="s">
        <v>264</v>
      </c>
      <c r="M95" s="77" t="s">
        <v>196</v>
      </c>
      <c r="N95" s="7" t="s">
        <v>190</v>
      </c>
      <c r="O95" s="35" t="s">
        <v>196</v>
      </c>
      <c r="P95" s="48">
        <v>1150000</v>
      </c>
      <c r="Q95" s="7">
        <v>0</v>
      </c>
      <c r="R95" s="36">
        <f t="shared" si="2"/>
        <v>1150000</v>
      </c>
      <c r="S95" s="36">
        <f t="array" ref="S95">IFERROR(IF($F95="","",IF($T95=0,0,IF($G95=$T95,$F95-SUM(IFERROR(INDEX($P:$P,MATCH(1,($E95=$E:$E)*($I95=$I:$I)*("Avance 20%"=$N:$N),0)),0),IFERROR(INDEX($P:$P,MATCH(1,($E95=$E:$E)*($I95=$I:$I)*("Avance 15%"=$N:$N),0)),0)),$T95*$H95))),"REVISAR")</f>
        <v>289627.5</v>
      </c>
      <c r="T95" s="35">
        <f t="shared" si="3"/>
        <v>25185</v>
      </c>
      <c r="U95" s="30"/>
      <c r="V95" s="6"/>
    </row>
    <row r="96" spans="2:22" ht="42.75" hidden="1" customHeight="1" x14ac:dyDescent="0.25">
      <c r="B96" s="6" t="s">
        <v>48</v>
      </c>
      <c r="C96" s="32" t="s">
        <v>125</v>
      </c>
      <c r="D96" s="6" t="s">
        <v>199</v>
      </c>
      <c r="E96" s="6" t="s">
        <v>210</v>
      </c>
      <c r="F96" s="48">
        <v>5000000</v>
      </c>
      <c r="G96" s="49">
        <v>500000</v>
      </c>
      <c r="H96" s="48">
        <v>10</v>
      </c>
      <c r="I96" s="7" t="s">
        <v>68</v>
      </c>
      <c r="J96" s="46">
        <v>500</v>
      </c>
      <c r="K96" s="46">
        <v>2018</v>
      </c>
      <c r="L96" s="46" t="s">
        <v>265</v>
      </c>
      <c r="M96" s="77" t="s">
        <v>196</v>
      </c>
      <c r="N96" s="7" t="s">
        <v>189</v>
      </c>
      <c r="O96" s="35" t="s">
        <v>196</v>
      </c>
      <c r="P96" s="48">
        <v>750000</v>
      </c>
      <c r="Q96" s="7">
        <v>0</v>
      </c>
      <c r="R96" s="36">
        <f t="shared" si="2"/>
        <v>750000</v>
      </c>
      <c r="S96" s="36">
        <f t="array" ref="S96">IFERROR(IF($F96="","",IF($T96=0,0,IF($G96=$T96,$F96-SUM(IFERROR(INDEX($P:$P,MATCH(1,($E96=$E:$E)*($I96=$I:$I)*("Avance 20%"=$N:$N),0)),0),IFERROR(INDEX($P:$P,MATCH(1,($E96=$E:$E)*($I96=$I:$I)*("Avance 15%"=$N:$N),0)),0)),$T96*$H96))),"REVISAR")</f>
        <v>0</v>
      </c>
      <c r="T96" s="35">
        <f t="shared" si="3"/>
        <v>0</v>
      </c>
      <c r="U96" s="30" t="s">
        <v>27</v>
      </c>
      <c r="V96" s="6"/>
    </row>
    <row r="97" spans="2:22" ht="42.75" hidden="1" customHeight="1" x14ac:dyDescent="0.25">
      <c r="B97" s="6" t="s">
        <v>48</v>
      </c>
      <c r="C97" s="32" t="s">
        <v>125</v>
      </c>
      <c r="D97" s="6" t="s">
        <v>199</v>
      </c>
      <c r="E97" s="6" t="s">
        <v>210</v>
      </c>
      <c r="F97" s="48">
        <v>5750000</v>
      </c>
      <c r="G97" s="49">
        <v>500000</v>
      </c>
      <c r="H97" s="48">
        <v>11.5</v>
      </c>
      <c r="I97" s="7" t="s">
        <v>69</v>
      </c>
      <c r="J97" s="46">
        <v>500</v>
      </c>
      <c r="K97" s="46">
        <v>2018</v>
      </c>
      <c r="L97" s="46" t="s">
        <v>265</v>
      </c>
      <c r="M97" s="77" t="s">
        <v>196</v>
      </c>
      <c r="N97" s="7" t="s">
        <v>189</v>
      </c>
      <c r="O97" s="35" t="s">
        <v>196</v>
      </c>
      <c r="P97" s="48">
        <v>862500</v>
      </c>
      <c r="Q97" s="7">
        <v>0</v>
      </c>
      <c r="R97" s="36">
        <f t="shared" si="2"/>
        <v>862500</v>
      </c>
      <c r="S97" s="36">
        <f t="array" ref="S97">IFERROR(IF($F97="","",IF($T97=0,0,IF($G97=$T97,$F97-SUM(IFERROR(INDEX($P:$P,MATCH(1,($E97=$E:$E)*($I97=$I:$I)*("Avance 20%"=$N:$N),0)),0),IFERROR(INDEX($P:$P,MATCH(1,($E97=$E:$E)*($I97=$I:$I)*("Avance 15%"=$N:$N),0)),0)),$T97*$H97))),"REVISAR")</f>
        <v>289627.5</v>
      </c>
      <c r="T97" s="35">
        <f t="shared" si="3"/>
        <v>25185</v>
      </c>
      <c r="U97" s="30"/>
      <c r="V97" s="6"/>
    </row>
    <row r="98" spans="2:22" ht="42.75" hidden="1" customHeight="1" x14ac:dyDescent="0.25">
      <c r="B98" s="6" t="s">
        <v>48</v>
      </c>
      <c r="C98" s="32" t="s">
        <v>125</v>
      </c>
      <c r="D98" s="6" t="s">
        <v>199</v>
      </c>
      <c r="E98" s="6" t="s">
        <v>210</v>
      </c>
      <c r="F98" s="48">
        <v>5000000</v>
      </c>
      <c r="G98" s="49">
        <v>500000</v>
      </c>
      <c r="H98" s="48">
        <v>10</v>
      </c>
      <c r="I98" s="7" t="s">
        <v>68</v>
      </c>
      <c r="J98" s="46">
        <v>962</v>
      </c>
      <c r="K98" s="46">
        <v>2018</v>
      </c>
      <c r="L98" s="46" t="s">
        <v>265</v>
      </c>
      <c r="M98" s="76"/>
      <c r="N98" s="7" t="s">
        <v>192</v>
      </c>
      <c r="O98" s="35">
        <v>140790</v>
      </c>
      <c r="P98" s="48">
        <v>2463825</v>
      </c>
      <c r="Q98" s="48">
        <v>862338.75</v>
      </c>
      <c r="R98" s="36">
        <f t="shared" si="2"/>
        <v>1601486.25</v>
      </c>
      <c r="S98" s="36">
        <f t="array" ref="S98">IFERROR(IF($F98="","",IF($T98=0,0,IF($G98=$T98,$F98-SUM(IFERROR(INDEX($P:$P,MATCH(1,($E98=$E:$E)*($I98=$I:$I)*("Avance 20%"=$N:$N),0)),0),IFERROR(INDEX($P:$P,MATCH(1,($E98=$E:$E)*($I98=$I:$I)*("Avance 15%"=$N:$N),0)),0)),$T98*$H98))),"REVISAR")</f>
        <v>0</v>
      </c>
      <c r="T98" s="35">
        <f t="shared" si="3"/>
        <v>0</v>
      </c>
      <c r="U98" s="30" t="s">
        <v>27</v>
      </c>
      <c r="V98" s="6"/>
    </row>
    <row r="99" spans="2:22" ht="42.75" hidden="1" customHeight="1" x14ac:dyDescent="0.25">
      <c r="B99" s="6" t="s">
        <v>48</v>
      </c>
      <c r="C99" s="32" t="s">
        <v>125</v>
      </c>
      <c r="D99" s="6" t="s">
        <v>199</v>
      </c>
      <c r="E99" s="6" t="s">
        <v>210</v>
      </c>
      <c r="F99" s="48">
        <v>5750000</v>
      </c>
      <c r="G99" s="49">
        <v>500000</v>
      </c>
      <c r="H99" s="48">
        <v>11.5</v>
      </c>
      <c r="I99" s="7" t="s">
        <v>69</v>
      </c>
      <c r="J99" s="46">
        <v>962</v>
      </c>
      <c r="K99" s="46">
        <v>2018</v>
      </c>
      <c r="L99" s="46" t="s">
        <v>265</v>
      </c>
      <c r="M99" s="76"/>
      <c r="N99" s="7" t="s">
        <v>195</v>
      </c>
      <c r="O99" s="35">
        <v>203495</v>
      </c>
      <c r="P99" s="48">
        <v>2034950</v>
      </c>
      <c r="Q99" s="48">
        <v>712232.5</v>
      </c>
      <c r="R99" s="36">
        <f t="shared" si="2"/>
        <v>1322717.5</v>
      </c>
      <c r="S99" s="36">
        <f t="array" ref="S99">IFERROR(IF($F99="","",IF($T99=0,0,IF($G99=$T99,$F99-SUM(IFERROR(INDEX($P:$P,MATCH(1,($E99=$E:$E)*($I99=$I:$I)*("Avance 20%"=$N:$N),0)),0),IFERROR(INDEX($P:$P,MATCH(1,($E99=$E:$E)*($I99=$I:$I)*("Avance 15%"=$N:$N),0)),0)),$T99*$H99))),"REVISAR")</f>
        <v>289627.5</v>
      </c>
      <c r="T99" s="35">
        <f t="shared" si="3"/>
        <v>25185</v>
      </c>
      <c r="U99" s="30"/>
      <c r="V99" s="6"/>
    </row>
    <row r="100" spans="2:22" ht="42.75" hidden="1" customHeight="1" x14ac:dyDescent="0.25">
      <c r="B100" s="6" t="s">
        <v>48</v>
      </c>
      <c r="C100" s="32" t="s">
        <v>125</v>
      </c>
      <c r="D100" s="6" t="s">
        <v>199</v>
      </c>
      <c r="E100" s="6" t="s">
        <v>210</v>
      </c>
      <c r="F100" s="48">
        <v>5000000</v>
      </c>
      <c r="G100" s="49">
        <v>500000</v>
      </c>
      <c r="H100" s="48">
        <v>10</v>
      </c>
      <c r="I100" s="7" t="s">
        <v>68</v>
      </c>
      <c r="J100" s="46">
        <v>1631</v>
      </c>
      <c r="K100" s="46">
        <v>2018</v>
      </c>
      <c r="L100" s="46" t="s">
        <v>265</v>
      </c>
      <c r="M100" s="76"/>
      <c r="N100" s="7" t="s">
        <v>192</v>
      </c>
      <c r="O100" s="35">
        <v>189390</v>
      </c>
      <c r="P100" s="48">
        <v>3314325</v>
      </c>
      <c r="Q100" s="48">
        <v>1160013.75</v>
      </c>
      <c r="R100" s="36">
        <f t="shared" si="2"/>
        <v>2154311.25</v>
      </c>
      <c r="S100" s="36">
        <f t="array" ref="S100">IFERROR(IF($F100="","",IF($T100=0,0,IF($G100=$T100,$F100-SUM(IFERROR(INDEX($P:$P,MATCH(1,($E100=$E:$E)*($I100=$I:$I)*("Avance 20%"=$N:$N),0)),0),IFERROR(INDEX($P:$P,MATCH(1,($E100=$E:$E)*($I100=$I:$I)*("Avance 15%"=$N:$N),0)),0)),$T100*$H100))),"REVISAR")</f>
        <v>0</v>
      </c>
      <c r="T100" s="35">
        <f t="shared" si="3"/>
        <v>0</v>
      </c>
      <c r="U100" s="30" t="s">
        <v>27</v>
      </c>
      <c r="V100" s="6"/>
    </row>
    <row r="101" spans="2:22" ht="42.75" hidden="1" customHeight="1" x14ac:dyDescent="0.25">
      <c r="B101" s="6" t="s">
        <v>48</v>
      </c>
      <c r="C101" s="32" t="s">
        <v>125</v>
      </c>
      <c r="D101" s="6" t="s">
        <v>199</v>
      </c>
      <c r="E101" s="6" t="s">
        <v>210</v>
      </c>
      <c r="F101" s="48">
        <v>5750000</v>
      </c>
      <c r="G101" s="49">
        <v>500000</v>
      </c>
      <c r="H101" s="48">
        <v>11.5</v>
      </c>
      <c r="I101" s="7" t="s">
        <v>69</v>
      </c>
      <c r="J101" s="46">
        <v>1631</v>
      </c>
      <c r="K101" s="46">
        <v>2018</v>
      </c>
      <c r="L101" s="46" t="s">
        <v>265</v>
      </c>
      <c r="M101" s="76"/>
      <c r="N101" s="7" t="s">
        <v>195</v>
      </c>
      <c r="O101" s="35">
        <v>50000</v>
      </c>
      <c r="P101" s="48">
        <v>500000</v>
      </c>
      <c r="Q101" s="48">
        <v>175000</v>
      </c>
      <c r="R101" s="36">
        <f t="shared" si="2"/>
        <v>325000</v>
      </c>
      <c r="S101" s="36">
        <f t="array" ref="S101">IFERROR(IF($F101="","",IF($T101=0,0,IF($G101=$T101,$F101-SUM(IFERROR(INDEX($P:$P,MATCH(1,($E101=$E:$E)*($I101=$I:$I)*("Avance 20%"=$N:$N),0)),0),IFERROR(INDEX($P:$P,MATCH(1,($E101=$E:$E)*($I101=$I:$I)*("Avance 15%"=$N:$N),0)),0)),$T101*$H101))),"REVISAR")</f>
        <v>289627.5</v>
      </c>
      <c r="T101" s="35">
        <f t="shared" si="3"/>
        <v>25185</v>
      </c>
      <c r="U101" s="30"/>
      <c r="V101" s="6"/>
    </row>
    <row r="102" spans="2:22" ht="42.75" hidden="1" customHeight="1" x14ac:dyDescent="0.25">
      <c r="B102" s="6" t="s">
        <v>48</v>
      </c>
      <c r="C102" s="32" t="s">
        <v>125</v>
      </c>
      <c r="D102" s="6" t="s">
        <v>199</v>
      </c>
      <c r="E102" s="6" t="s">
        <v>210</v>
      </c>
      <c r="F102" s="48">
        <v>5750000</v>
      </c>
      <c r="G102" s="49">
        <v>500000</v>
      </c>
      <c r="H102" s="48">
        <v>11.5</v>
      </c>
      <c r="I102" s="7" t="s">
        <v>69</v>
      </c>
      <c r="J102" s="46">
        <v>1631</v>
      </c>
      <c r="K102" s="46">
        <v>2018</v>
      </c>
      <c r="L102" s="46" t="s">
        <v>265</v>
      </c>
      <c r="M102" s="76"/>
      <c r="N102" s="7" t="s">
        <v>195</v>
      </c>
      <c r="O102" s="35">
        <v>21500</v>
      </c>
      <c r="P102" s="48">
        <v>215000</v>
      </c>
      <c r="Q102" s="48">
        <v>75250</v>
      </c>
      <c r="R102" s="36">
        <f t="shared" si="2"/>
        <v>139750</v>
      </c>
      <c r="S102" s="36">
        <f t="array" ref="S102">IFERROR(IF($F102="","",IF($T102=0,0,IF($G102=$T102,$F102-SUM(IFERROR(INDEX($P:$P,MATCH(1,($E102=$E:$E)*($I102=$I:$I)*("Avance 20%"=$N:$N),0)),0),IFERROR(INDEX($P:$P,MATCH(1,($E102=$E:$E)*($I102=$I:$I)*("Avance 15%"=$N:$N),0)),0)),$T102*$H102))),"REVISAR")</f>
        <v>289627.5</v>
      </c>
      <c r="T102" s="35">
        <f t="shared" si="3"/>
        <v>25185</v>
      </c>
      <c r="U102" s="30"/>
      <c r="V102" s="6"/>
    </row>
    <row r="103" spans="2:22" ht="42.75" hidden="1" customHeight="1" x14ac:dyDescent="0.25">
      <c r="B103" s="6" t="s">
        <v>48</v>
      </c>
      <c r="C103" s="32" t="s">
        <v>125</v>
      </c>
      <c r="D103" s="6" t="s">
        <v>199</v>
      </c>
      <c r="E103" s="6" t="s">
        <v>210</v>
      </c>
      <c r="F103" s="48">
        <v>5750000</v>
      </c>
      <c r="G103" s="49">
        <v>500000</v>
      </c>
      <c r="H103" s="48">
        <v>11.5</v>
      </c>
      <c r="I103" s="7" t="s">
        <v>69</v>
      </c>
      <c r="J103" s="46">
        <v>1749</v>
      </c>
      <c r="K103" s="46">
        <v>2018</v>
      </c>
      <c r="L103" s="46" t="s">
        <v>265</v>
      </c>
      <c r="M103" s="76"/>
      <c r="N103" s="7" t="s">
        <v>195</v>
      </c>
      <c r="O103" s="35">
        <v>30000</v>
      </c>
      <c r="P103" s="48">
        <v>300000</v>
      </c>
      <c r="Q103" s="48">
        <v>105000</v>
      </c>
      <c r="R103" s="36">
        <f t="shared" si="2"/>
        <v>195000</v>
      </c>
      <c r="S103" s="36">
        <f t="array" ref="S103">IFERROR(IF($F103="","",IF($T103=0,0,IF($G103=$T103,$F103-SUM(IFERROR(INDEX($P:$P,MATCH(1,($E103=$E:$E)*($I103=$I:$I)*("Avance 20%"=$N:$N),0)),0),IFERROR(INDEX($P:$P,MATCH(1,($E103=$E:$E)*($I103=$I:$I)*("Avance 15%"=$N:$N),0)),0)),$T103*$H103))),"REVISAR")</f>
        <v>289627.5</v>
      </c>
      <c r="T103" s="35">
        <f t="shared" si="3"/>
        <v>25185</v>
      </c>
      <c r="U103" s="30"/>
      <c r="V103" s="6"/>
    </row>
    <row r="104" spans="2:22" ht="42.75" hidden="1" customHeight="1" x14ac:dyDescent="0.25">
      <c r="B104" s="6" t="s">
        <v>48</v>
      </c>
      <c r="C104" s="32" t="s">
        <v>125</v>
      </c>
      <c r="D104" s="6" t="s">
        <v>199</v>
      </c>
      <c r="E104" s="6" t="s">
        <v>210</v>
      </c>
      <c r="F104" s="48">
        <v>5750000</v>
      </c>
      <c r="G104" s="49">
        <v>500000</v>
      </c>
      <c r="H104" s="48">
        <v>11.5</v>
      </c>
      <c r="I104" s="7" t="s">
        <v>69</v>
      </c>
      <c r="J104" s="46">
        <v>429</v>
      </c>
      <c r="K104" s="46">
        <v>2019</v>
      </c>
      <c r="L104" s="46" t="s">
        <v>267</v>
      </c>
      <c r="M104" s="76"/>
      <c r="N104" s="7" t="s">
        <v>192</v>
      </c>
      <c r="O104" s="35">
        <v>102125</v>
      </c>
      <c r="P104" s="48">
        <v>1787187.5</v>
      </c>
      <c r="Q104" s="7">
        <v>625515.62</v>
      </c>
      <c r="R104" s="36">
        <f t="shared" si="2"/>
        <v>1161671.8799999999</v>
      </c>
      <c r="S104" s="36">
        <f t="array" ref="S104">IFERROR(IF($F104="","",IF($T104=0,0,IF($G104=$T104,$F104-SUM(IFERROR(INDEX($P:$P,MATCH(1,($E104=$E:$E)*($I104=$I:$I)*("Avance 20%"=$N:$N),0)),0),IFERROR(INDEX($P:$P,MATCH(1,($E104=$E:$E)*($I104=$I:$I)*("Avance 15%"=$N:$N),0)),0)),$T104*$H104))),"REVISAR")</f>
        <v>289627.5</v>
      </c>
      <c r="T104" s="35">
        <f t="shared" si="3"/>
        <v>25185</v>
      </c>
      <c r="U104" s="30"/>
      <c r="V104" s="6"/>
    </row>
    <row r="105" spans="2:22" ht="42.75" hidden="1" customHeight="1" x14ac:dyDescent="0.25">
      <c r="B105" s="6" t="s">
        <v>48</v>
      </c>
      <c r="C105" s="32" t="s">
        <v>125</v>
      </c>
      <c r="D105" s="6" t="s">
        <v>199</v>
      </c>
      <c r="E105" s="6" t="s">
        <v>210</v>
      </c>
      <c r="F105" s="48">
        <v>5000000</v>
      </c>
      <c r="G105" s="49">
        <v>500000</v>
      </c>
      <c r="H105" s="48">
        <v>10</v>
      </c>
      <c r="I105" s="7" t="s">
        <v>68</v>
      </c>
      <c r="J105" s="46">
        <v>1873</v>
      </c>
      <c r="K105" s="46">
        <v>2019</v>
      </c>
      <c r="L105" s="46" t="s">
        <v>267</v>
      </c>
      <c r="M105" s="76"/>
      <c r="N105" s="7" t="s">
        <v>195</v>
      </c>
      <c r="O105" s="49">
        <v>196</v>
      </c>
      <c r="P105" s="48">
        <v>1960</v>
      </c>
      <c r="Q105" s="48">
        <v>0</v>
      </c>
      <c r="R105" s="36">
        <f t="shared" si="2"/>
        <v>1960</v>
      </c>
      <c r="S105" s="36">
        <f t="array" ref="S105">IFERROR(IF($F105="","",IF($T105=0,0,IF($G105=$T105,$F105-SUM(IFERROR(INDEX($P:$P,MATCH(1,($E105=$E:$E)*($I105=$I:$I)*("Avance 20%"=$N:$N),0)),0),IFERROR(INDEX($P:$P,MATCH(1,($E105=$E:$E)*($I105=$I:$I)*("Avance 15%"=$N:$N),0)),0)),$T105*$H105))),"REVISAR")</f>
        <v>0</v>
      </c>
      <c r="T105" s="35">
        <f t="shared" si="3"/>
        <v>0</v>
      </c>
      <c r="U105" s="30" t="s">
        <v>27</v>
      </c>
      <c r="V105" s="6"/>
    </row>
    <row r="106" spans="2:22" ht="42.75" hidden="1" customHeight="1" x14ac:dyDescent="0.25">
      <c r="B106" s="6" t="s">
        <v>48</v>
      </c>
      <c r="C106" s="32" t="s">
        <v>125</v>
      </c>
      <c r="D106" s="6" t="s">
        <v>199</v>
      </c>
      <c r="E106" s="6" t="s">
        <v>210</v>
      </c>
      <c r="F106" s="48">
        <v>5000000</v>
      </c>
      <c r="G106" s="49">
        <v>500000</v>
      </c>
      <c r="H106" s="48">
        <v>10</v>
      </c>
      <c r="I106" s="7" t="s">
        <v>68</v>
      </c>
      <c r="J106" s="46">
        <v>1873</v>
      </c>
      <c r="K106" s="46">
        <v>2019</v>
      </c>
      <c r="L106" s="46" t="s">
        <v>267</v>
      </c>
      <c r="M106" s="76"/>
      <c r="N106" s="7" t="s">
        <v>195</v>
      </c>
      <c r="O106" s="49">
        <v>194809</v>
      </c>
      <c r="P106" s="48">
        <v>1948090</v>
      </c>
      <c r="Q106" s="48">
        <v>47149.38</v>
      </c>
      <c r="R106" s="36">
        <f t="shared" si="2"/>
        <v>1900940.62</v>
      </c>
      <c r="S106" s="36">
        <f t="array" ref="S106">IFERROR(IF($F106="","",IF($T106=0,0,IF($G106=$T106,$F106-SUM(IFERROR(INDEX($P:$P,MATCH(1,($E106=$E:$E)*($I106=$I:$I)*("Avance 20%"=$N:$N),0)),0),IFERROR(INDEX($P:$P,MATCH(1,($E106=$E:$E)*($I106=$I:$I)*("Avance 15%"=$N:$N),0)),0)),$T106*$H106))),"REVISAR")</f>
        <v>0</v>
      </c>
      <c r="T106" s="35">
        <f t="shared" si="3"/>
        <v>0</v>
      </c>
      <c r="U106" s="30" t="s">
        <v>27</v>
      </c>
      <c r="V106" s="6"/>
    </row>
    <row r="107" spans="2:22" ht="42.75" hidden="1" customHeight="1" x14ac:dyDescent="0.25">
      <c r="B107" s="6" t="s">
        <v>48</v>
      </c>
      <c r="C107" s="32" t="s">
        <v>125</v>
      </c>
      <c r="D107" s="6" t="s">
        <v>199</v>
      </c>
      <c r="E107" s="6" t="s">
        <v>210</v>
      </c>
      <c r="F107" s="48">
        <v>5750000</v>
      </c>
      <c r="G107" s="49">
        <v>500000</v>
      </c>
      <c r="H107" s="48">
        <v>11.5</v>
      </c>
      <c r="I107" s="7" t="s">
        <v>69</v>
      </c>
      <c r="J107" s="46">
        <v>1873</v>
      </c>
      <c r="K107" s="46">
        <v>2019</v>
      </c>
      <c r="L107" s="46" t="s">
        <v>267</v>
      </c>
      <c r="M107" s="76"/>
      <c r="N107" s="7" t="s">
        <v>192</v>
      </c>
      <c r="O107" s="35">
        <v>67695</v>
      </c>
      <c r="P107" s="48">
        <v>1184662.5</v>
      </c>
      <c r="Q107" s="7">
        <v>0</v>
      </c>
      <c r="R107" s="36">
        <f t="shared" si="2"/>
        <v>1184662.5</v>
      </c>
      <c r="S107" s="36">
        <f t="array" ref="S107">IFERROR(IF($F107="","",IF($T107=0,0,IF($G107=$T107,$F107-SUM(IFERROR(INDEX($P:$P,MATCH(1,($E107=$E:$E)*($I107=$I:$I)*("Avance 20%"=$N:$N),0)),0),IFERROR(INDEX($P:$P,MATCH(1,($E107=$E:$E)*($I107=$I:$I)*("Avance 15%"=$N:$N),0)),0)),$T107*$H107))),"REVISAR")</f>
        <v>289627.5</v>
      </c>
      <c r="T107" s="35">
        <f t="shared" si="3"/>
        <v>25185</v>
      </c>
      <c r="U107" s="30"/>
      <c r="V107" s="6"/>
    </row>
    <row r="108" spans="2:22" ht="42.75" hidden="1" customHeight="1" x14ac:dyDescent="0.25">
      <c r="B108" s="6" t="s">
        <v>49</v>
      </c>
      <c r="C108" s="6" t="s">
        <v>116</v>
      </c>
      <c r="D108" s="6" t="s">
        <v>199</v>
      </c>
      <c r="E108" s="6" t="s">
        <v>213</v>
      </c>
      <c r="F108" s="7">
        <v>5750000</v>
      </c>
      <c r="G108" s="35">
        <v>500000</v>
      </c>
      <c r="H108" s="7">
        <v>11.5</v>
      </c>
      <c r="I108" s="7" t="s">
        <v>69</v>
      </c>
      <c r="J108" s="46" t="s">
        <v>271</v>
      </c>
      <c r="K108" s="46">
        <v>2018</v>
      </c>
      <c r="L108" s="46" t="s">
        <v>264</v>
      </c>
      <c r="M108" s="77" t="s">
        <v>196</v>
      </c>
      <c r="N108" s="7" t="s">
        <v>190</v>
      </c>
      <c r="O108" s="35" t="s">
        <v>196</v>
      </c>
      <c r="P108" s="7">
        <v>1150000</v>
      </c>
      <c r="Q108" s="7">
        <v>0</v>
      </c>
      <c r="R108" s="36">
        <f t="shared" si="2"/>
        <v>1150000</v>
      </c>
      <c r="S108" s="36">
        <f t="array" ref="S108">IFERROR(IF($F108="","",IF($T108=0,0,IF($G108=$T108,$F108-SUM(IFERROR(INDEX($P:$P,MATCH(1,($E108=$E:$E)*($I108=$I:$I)*("Avance 20%"=$N:$N),0)),0),IFERROR(INDEX($P:$P,MATCH(1,($E108=$E:$E)*($I108=$I:$I)*("Avance 15%"=$N:$N),0)),0)),$T108*$H108))),"REVISAR")</f>
        <v>0</v>
      </c>
      <c r="T108" s="35">
        <f t="shared" si="3"/>
        <v>0</v>
      </c>
      <c r="U108" s="30" t="s">
        <v>27</v>
      </c>
      <c r="V108" s="6"/>
    </row>
    <row r="109" spans="2:22" ht="42.75" hidden="1" customHeight="1" x14ac:dyDescent="0.25">
      <c r="B109" s="6" t="s">
        <v>49</v>
      </c>
      <c r="C109" s="6" t="s">
        <v>116</v>
      </c>
      <c r="D109" s="6" t="s">
        <v>199</v>
      </c>
      <c r="E109" s="6" t="s">
        <v>213</v>
      </c>
      <c r="F109" s="7">
        <v>5750000</v>
      </c>
      <c r="G109" s="35">
        <v>500000</v>
      </c>
      <c r="H109" s="7">
        <v>11.5</v>
      </c>
      <c r="I109" s="7" t="s">
        <v>69</v>
      </c>
      <c r="J109" s="46">
        <v>515</v>
      </c>
      <c r="K109" s="46">
        <v>2018</v>
      </c>
      <c r="L109" s="46" t="s">
        <v>265</v>
      </c>
      <c r="M109" s="77" t="s">
        <v>196</v>
      </c>
      <c r="N109" s="7" t="s">
        <v>189</v>
      </c>
      <c r="O109" s="35" t="s">
        <v>196</v>
      </c>
      <c r="P109" s="7">
        <v>862500</v>
      </c>
      <c r="Q109" s="7">
        <v>0</v>
      </c>
      <c r="R109" s="36">
        <f t="shared" si="2"/>
        <v>862500</v>
      </c>
      <c r="S109" s="36">
        <f t="array" ref="S109">IFERROR(IF($F109="","",IF($T109=0,0,IF($G109=$T109,$F109-SUM(IFERROR(INDEX($P:$P,MATCH(1,($E109=$E:$E)*($I109=$I:$I)*("Avance 20%"=$N:$N),0)),0),IFERROR(INDEX($P:$P,MATCH(1,($E109=$E:$E)*($I109=$I:$I)*("Avance 15%"=$N:$N),0)),0)),$T109*$H109))),"REVISAR")</f>
        <v>0</v>
      </c>
      <c r="T109" s="35">
        <f t="shared" si="3"/>
        <v>0</v>
      </c>
      <c r="U109" s="30" t="s">
        <v>27</v>
      </c>
      <c r="V109" s="6"/>
    </row>
    <row r="110" spans="2:22" ht="42.75" hidden="1" customHeight="1" x14ac:dyDescent="0.25">
      <c r="B110" s="6" t="s">
        <v>49</v>
      </c>
      <c r="C110" s="6" t="s">
        <v>116</v>
      </c>
      <c r="D110" s="6" t="s">
        <v>199</v>
      </c>
      <c r="E110" s="6" t="s">
        <v>213</v>
      </c>
      <c r="F110" s="7">
        <v>5750000</v>
      </c>
      <c r="G110" s="35">
        <v>500000</v>
      </c>
      <c r="H110" s="7">
        <v>11.5</v>
      </c>
      <c r="I110" s="7" t="s">
        <v>69</v>
      </c>
      <c r="J110" s="46">
        <v>1169</v>
      </c>
      <c r="K110" s="46">
        <v>2018</v>
      </c>
      <c r="L110" s="46" t="s">
        <v>265</v>
      </c>
      <c r="M110" s="76"/>
      <c r="N110" s="7" t="s">
        <v>192</v>
      </c>
      <c r="O110" s="35">
        <v>218400</v>
      </c>
      <c r="P110" s="7">
        <v>2839200</v>
      </c>
      <c r="Q110" s="7">
        <v>993720</v>
      </c>
      <c r="R110" s="36">
        <f t="shared" si="2"/>
        <v>1845480</v>
      </c>
      <c r="S110" s="36">
        <f t="array" ref="S110">IFERROR(IF($F110="","",IF($T110=0,0,IF($G110=$T110,$F110-SUM(IFERROR(INDEX($P:$P,MATCH(1,($E110=$E:$E)*($I110=$I:$I)*("Avance 20%"=$N:$N),0)),0),IFERROR(INDEX($P:$P,MATCH(1,($E110=$E:$E)*($I110=$I:$I)*("Avance 15%"=$N:$N),0)),0)),$T110*$H110))),"REVISAR")</f>
        <v>0</v>
      </c>
      <c r="T110" s="35">
        <f t="shared" si="3"/>
        <v>0</v>
      </c>
      <c r="U110" s="30" t="s">
        <v>27</v>
      </c>
      <c r="V110" s="6"/>
    </row>
    <row r="111" spans="2:22" ht="42.75" hidden="1" customHeight="1" x14ac:dyDescent="0.25">
      <c r="B111" s="6" t="s">
        <v>49</v>
      </c>
      <c r="C111" s="6" t="s">
        <v>116</v>
      </c>
      <c r="D111" s="6" t="s">
        <v>199</v>
      </c>
      <c r="E111" s="6" t="s">
        <v>213</v>
      </c>
      <c r="F111" s="7">
        <v>5750000</v>
      </c>
      <c r="G111" s="35">
        <v>500000</v>
      </c>
      <c r="H111" s="7">
        <v>11.5</v>
      </c>
      <c r="I111" s="7" t="s">
        <v>69</v>
      </c>
      <c r="J111" s="46">
        <v>1618</v>
      </c>
      <c r="K111" s="46">
        <v>2018</v>
      </c>
      <c r="L111" s="46" t="s">
        <v>265</v>
      </c>
      <c r="M111" s="76"/>
      <c r="N111" s="7" t="s">
        <v>192</v>
      </c>
      <c r="O111" s="35">
        <v>86600</v>
      </c>
      <c r="P111" s="7">
        <v>1125800</v>
      </c>
      <c r="Q111" s="7">
        <v>394030</v>
      </c>
      <c r="R111" s="36">
        <f t="shared" si="2"/>
        <v>731770</v>
      </c>
      <c r="S111" s="36">
        <f t="array" ref="S111">IFERROR(IF($F111="","",IF($T111=0,0,IF($G111=$T111,$F111-SUM(IFERROR(INDEX($P:$P,MATCH(1,($E111=$E:$E)*($I111=$I:$I)*("Avance 20%"=$N:$N),0)),0),IFERROR(INDEX($P:$P,MATCH(1,($E111=$E:$E)*($I111=$I:$I)*("Avance 15%"=$N:$N),0)),0)),$T111*$H111))),"REVISAR")</f>
        <v>0</v>
      </c>
      <c r="T111" s="35">
        <f t="shared" si="3"/>
        <v>0</v>
      </c>
      <c r="U111" s="30" t="s">
        <v>27</v>
      </c>
      <c r="V111" s="6"/>
    </row>
    <row r="112" spans="2:22" ht="42.75" hidden="1" customHeight="1" x14ac:dyDescent="0.25">
      <c r="B112" s="6" t="s">
        <v>49</v>
      </c>
      <c r="C112" s="6" t="s">
        <v>116</v>
      </c>
      <c r="D112" s="6" t="s">
        <v>199</v>
      </c>
      <c r="E112" s="6" t="s">
        <v>213</v>
      </c>
      <c r="F112" s="7">
        <v>5750000</v>
      </c>
      <c r="G112" s="35">
        <v>500000</v>
      </c>
      <c r="H112" s="7">
        <v>11.5</v>
      </c>
      <c r="I112" s="7" t="s">
        <v>69</v>
      </c>
      <c r="J112" s="46">
        <v>762</v>
      </c>
      <c r="K112" s="46">
        <v>2019</v>
      </c>
      <c r="L112" s="46" t="s">
        <v>267</v>
      </c>
      <c r="M112" s="76"/>
      <c r="N112" s="7" t="s">
        <v>192</v>
      </c>
      <c r="O112" s="35">
        <v>120695</v>
      </c>
      <c r="P112" s="7">
        <v>1569035</v>
      </c>
      <c r="Q112" s="7">
        <v>549162.25</v>
      </c>
      <c r="R112" s="36">
        <f t="shared" si="2"/>
        <v>1019872.75</v>
      </c>
      <c r="S112" s="36">
        <f t="array" ref="S112">IFERROR(IF($F112="","",IF($T112=0,0,IF($G112=$T112,$F112-SUM(IFERROR(INDEX($P:$P,MATCH(1,($E112=$E:$E)*($I112=$I:$I)*("Avance 20%"=$N:$N),0)),0),IFERROR(INDEX($P:$P,MATCH(1,($E112=$E:$E)*($I112=$I:$I)*("Avance 15%"=$N:$N),0)),0)),$T112*$H112))),"REVISAR")</f>
        <v>0</v>
      </c>
      <c r="T112" s="35">
        <f t="shared" si="3"/>
        <v>0</v>
      </c>
      <c r="U112" s="30" t="s">
        <v>27</v>
      </c>
      <c r="V112" s="6"/>
    </row>
    <row r="113" spans="2:22" ht="42.75" hidden="1" customHeight="1" x14ac:dyDescent="0.25">
      <c r="B113" s="6" t="s">
        <v>49</v>
      </c>
      <c r="C113" s="6" t="s">
        <v>116</v>
      </c>
      <c r="D113" s="6" t="s">
        <v>199</v>
      </c>
      <c r="E113" s="6" t="s">
        <v>213</v>
      </c>
      <c r="F113" s="7">
        <v>5750000</v>
      </c>
      <c r="G113" s="35">
        <v>500000</v>
      </c>
      <c r="H113" s="7">
        <v>11.5</v>
      </c>
      <c r="I113" s="7" t="s">
        <v>69</v>
      </c>
      <c r="J113" s="46">
        <v>1154</v>
      </c>
      <c r="K113" s="46">
        <v>2019</v>
      </c>
      <c r="L113" s="46" t="s">
        <v>267</v>
      </c>
      <c r="M113" s="76"/>
      <c r="N113" s="7" t="s">
        <v>192</v>
      </c>
      <c r="O113" s="35">
        <v>48220</v>
      </c>
      <c r="P113" s="7">
        <v>626860</v>
      </c>
      <c r="Q113" s="7">
        <v>75587.75</v>
      </c>
      <c r="R113" s="36">
        <f t="shared" si="2"/>
        <v>551272.25</v>
      </c>
      <c r="S113" s="36">
        <f t="array" ref="S113">IFERROR(IF($F113="","",IF($T113=0,0,IF($G113=$T113,$F113-SUM(IFERROR(INDEX($P:$P,MATCH(1,($E113=$E:$E)*($I113=$I:$I)*("Avance 20%"=$N:$N),0)),0),IFERROR(INDEX($P:$P,MATCH(1,($E113=$E:$E)*($I113=$I:$I)*("Avance 15%"=$N:$N),0)),0)),$T113*$H113))),"REVISAR")</f>
        <v>0</v>
      </c>
      <c r="T113" s="35">
        <f t="shared" si="3"/>
        <v>0</v>
      </c>
      <c r="U113" s="30" t="s">
        <v>27</v>
      </c>
      <c r="V113" s="6"/>
    </row>
    <row r="114" spans="2:22" ht="42.75" hidden="1" customHeight="1" x14ac:dyDescent="0.25">
      <c r="B114" s="6" t="s">
        <v>49</v>
      </c>
      <c r="C114" s="6" t="s">
        <v>116</v>
      </c>
      <c r="D114" s="6" t="s">
        <v>199</v>
      </c>
      <c r="E114" s="6" t="s">
        <v>213</v>
      </c>
      <c r="F114" s="7">
        <v>5750000</v>
      </c>
      <c r="G114" s="35">
        <v>500000</v>
      </c>
      <c r="H114" s="7">
        <v>11.5</v>
      </c>
      <c r="I114" s="7" t="s">
        <v>69</v>
      </c>
      <c r="J114" s="46">
        <v>1455</v>
      </c>
      <c r="K114" s="46">
        <v>2019</v>
      </c>
      <c r="L114" s="46" t="s">
        <v>267</v>
      </c>
      <c r="M114" s="76"/>
      <c r="N114" s="7" t="s">
        <v>192</v>
      </c>
      <c r="O114" s="35">
        <v>26085</v>
      </c>
      <c r="P114" s="7">
        <v>339105</v>
      </c>
      <c r="Q114" s="7">
        <v>0</v>
      </c>
      <c r="R114" s="36">
        <f t="shared" si="2"/>
        <v>339105</v>
      </c>
      <c r="S114" s="36">
        <f t="array" ref="S114">IFERROR(IF($F114="","",IF($T114=0,0,IF($G114=$T114,$F114-SUM(IFERROR(INDEX($P:$P,MATCH(1,($E114=$E:$E)*($I114=$I:$I)*("Avance 20%"=$N:$N),0)),0),IFERROR(INDEX($P:$P,MATCH(1,($E114=$E:$E)*($I114=$I:$I)*("Avance 15%"=$N:$N),0)),0)),$T114*$H114))),"REVISAR")</f>
        <v>0</v>
      </c>
      <c r="T114" s="35">
        <f t="shared" si="3"/>
        <v>0</v>
      </c>
      <c r="U114" s="30" t="s">
        <v>27</v>
      </c>
      <c r="V114" s="6"/>
    </row>
    <row r="115" spans="2:22" ht="28.5" customHeight="1" x14ac:dyDescent="0.25">
      <c r="B115" s="6" t="s">
        <v>105</v>
      </c>
      <c r="C115" s="32" t="s">
        <v>85</v>
      </c>
      <c r="D115" s="47" t="s">
        <v>199</v>
      </c>
      <c r="E115" s="6" t="s">
        <v>86</v>
      </c>
      <c r="F115" s="7">
        <v>23000000</v>
      </c>
      <c r="G115" s="35">
        <v>2000000</v>
      </c>
      <c r="H115" s="7">
        <v>11.5</v>
      </c>
      <c r="I115" s="7" t="s">
        <v>69</v>
      </c>
      <c r="J115" s="46" t="s">
        <v>307</v>
      </c>
      <c r="K115" s="46">
        <v>2018</v>
      </c>
      <c r="L115" s="46" t="s">
        <v>264</v>
      </c>
      <c r="M115" s="77" t="s">
        <v>196</v>
      </c>
      <c r="N115" s="7" t="s">
        <v>190</v>
      </c>
      <c r="O115" s="35" t="s">
        <v>196</v>
      </c>
      <c r="P115" s="7">
        <v>4600000</v>
      </c>
      <c r="Q115" s="7">
        <v>0</v>
      </c>
      <c r="R115" s="36">
        <f t="shared" si="2"/>
        <v>4600000</v>
      </c>
      <c r="S115" s="36">
        <f t="array" ref="S115">IFERROR(IF($F115="","",IF($T115=0,0,IF($G115=$T115,$F115-SUM(IFERROR(INDEX($P:$P,MATCH(1,($E115=$E:$E)*($I115=$I:$I)*("Avance 20%"=$N:$N),0)),0),IFERROR(INDEX($P:$P,MATCH(1,($E115=$E:$E)*($I115=$I:$I)*("Avance 15%"=$N:$N),0)),0)),$T115*$H115))),"REVISAR")</f>
        <v>9765995.5</v>
      </c>
      <c r="T115" s="35">
        <f t="shared" si="3"/>
        <v>849217</v>
      </c>
      <c r="U115" s="30"/>
      <c r="V115" s="6"/>
    </row>
    <row r="116" spans="2:22" ht="28.5" customHeight="1" x14ac:dyDescent="0.25">
      <c r="B116" s="6" t="s">
        <v>105</v>
      </c>
      <c r="C116" s="32" t="s">
        <v>85</v>
      </c>
      <c r="D116" s="47" t="s">
        <v>199</v>
      </c>
      <c r="E116" s="6" t="s">
        <v>86</v>
      </c>
      <c r="F116" s="7">
        <v>2400000</v>
      </c>
      <c r="G116" s="35">
        <v>200000</v>
      </c>
      <c r="H116" s="7">
        <v>12</v>
      </c>
      <c r="I116" s="7" t="s">
        <v>191</v>
      </c>
      <c r="J116" s="46" t="s">
        <v>307</v>
      </c>
      <c r="K116" s="46">
        <v>2018</v>
      </c>
      <c r="L116" s="46" t="s">
        <v>264</v>
      </c>
      <c r="M116" s="77" t="s">
        <v>196</v>
      </c>
      <c r="N116" s="7" t="s">
        <v>190</v>
      </c>
      <c r="O116" s="35" t="s">
        <v>196</v>
      </c>
      <c r="P116" s="7">
        <v>480000</v>
      </c>
      <c r="Q116" s="7">
        <v>0</v>
      </c>
      <c r="R116" s="36">
        <f t="shared" si="2"/>
        <v>480000</v>
      </c>
      <c r="S116" s="36">
        <f t="array" ref="S116">IFERROR(IF($F116="","",IF($T116=0,0,IF($G116=$T116,$F116-SUM(IFERROR(INDEX($P:$P,MATCH(1,($E116=$E:$E)*($I116=$I:$I)*("Avance 20%"=$N:$N),0)),0),IFERROR(INDEX($P:$P,MATCH(1,($E116=$E:$E)*($I116=$I:$I)*("Avance 15%"=$N:$N),0)),0)),$T116*$H116))),"REVISAR")</f>
        <v>9600</v>
      </c>
      <c r="T116" s="35">
        <f t="shared" si="3"/>
        <v>800</v>
      </c>
      <c r="U116" s="30"/>
      <c r="V116" s="6"/>
    </row>
    <row r="117" spans="2:22" ht="28.5" x14ac:dyDescent="0.25">
      <c r="B117" s="6" t="s">
        <v>105</v>
      </c>
      <c r="C117" s="32" t="s">
        <v>85</v>
      </c>
      <c r="D117" s="47" t="s">
        <v>199</v>
      </c>
      <c r="E117" s="6" t="s">
        <v>86</v>
      </c>
      <c r="F117" s="7">
        <v>23000000</v>
      </c>
      <c r="G117" s="35">
        <v>2000000</v>
      </c>
      <c r="H117" s="7">
        <v>11.5</v>
      </c>
      <c r="I117" s="7" t="s">
        <v>69</v>
      </c>
      <c r="J117" s="46">
        <v>1158</v>
      </c>
      <c r="K117" s="46">
        <v>2019</v>
      </c>
      <c r="L117" s="46" t="s">
        <v>267</v>
      </c>
      <c r="M117" s="77" t="s">
        <v>393</v>
      </c>
      <c r="N117" s="7" t="s">
        <v>192</v>
      </c>
      <c r="O117" s="49">
        <v>31500</v>
      </c>
      <c r="P117" s="7">
        <v>488250</v>
      </c>
      <c r="Q117" s="7">
        <v>97650</v>
      </c>
      <c r="R117" s="36">
        <f t="shared" si="2"/>
        <v>390600</v>
      </c>
      <c r="S117" s="36">
        <f t="array" ref="S117">IFERROR(IF($F117="","",IF($T117=0,0,IF($G117=$T117,$F117-SUM(IFERROR(INDEX($P:$P,MATCH(1,($E117=$E:$E)*($I117=$I:$I)*("Avance 20%"=$N:$N),0)),0),IFERROR(INDEX($P:$P,MATCH(1,($E117=$E:$E)*($I117=$I:$I)*("Avance 15%"=$N:$N),0)),0)),$T117*$H117))),"REVISAR")</f>
        <v>9765995.5</v>
      </c>
      <c r="T117" s="35">
        <f t="shared" si="3"/>
        <v>849217</v>
      </c>
      <c r="U117" s="30"/>
      <c r="V117" s="6"/>
    </row>
    <row r="118" spans="2:22" ht="28.5" x14ac:dyDescent="0.25">
      <c r="B118" s="6" t="s">
        <v>105</v>
      </c>
      <c r="C118" s="32" t="s">
        <v>85</v>
      </c>
      <c r="D118" s="47" t="s">
        <v>199</v>
      </c>
      <c r="E118" s="6" t="s">
        <v>86</v>
      </c>
      <c r="F118" s="7">
        <v>2400000</v>
      </c>
      <c r="G118" s="35">
        <v>200000</v>
      </c>
      <c r="H118" s="7">
        <v>12</v>
      </c>
      <c r="I118" s="7" t="s">
        <v>191</v>
      </c>
      <c r="J118" s="46">
        <v>1158</v>
      </c>
      <c r="K118" s="46">
        <v>2019</v>
      </c>
      <c r="L118" s="46" t="s">
        <v>267</v>
      </c>
      <c r="M118" s="77" t="s">
        <v>393</v>
      </c>
      <c r="N118" s="7" t="s">
        <v>194</v>
      </c>
      <c r="O118" s="49">
        <v>3000</v>
      </c>
      <c r="P118" s="7">
        <v>48000</v>
      </c>
      <c r="Q118" s="7">
        <v>9600</v>
      </c>
      <c r="R118" s="36">
        <f t="shared" si="2"/>
        <v>38400</v>
      </c>
      <c r="S118" s="36">
        <f t="array" ref="S118">IFERROR(IF($F118="","",IF($T118=0,0,IF($G118=$T118,$F118-SUM(IFERROR(INDEX($P:$P,MATCH(1,($E118=$E:$E)*($I118=$I:$I)*("Avance 20%"=$N:$N),0)),0),IFERROR(INDEX($P:$P,MATCH(1,($E118=$E:$E)*($I118=$I:$I)*("Avance 15%"=$N:$N),0)),0)),$T118*$H118))),"REVISAR")</f>
        <v>9600</v>
      </c>
      <c r="T118" s="35">
        <f t="shared" si="3"/>
        <v>800</v>
      </c>
      <c r="U118" s="30"/>
      <c r="V118" s="6"/>
    </row>
    <row r="119" spans="2:22" ht="28.5" x14ac:dyDescent="0.25">
      <c r="B119" s="6" t="s">
        <v>105</v>
      </c>
      <c r="C119" s="32" t="s">
        <v>85</v>
      </c>
      <c r="D119" s="47" t="s">
        <v>199</v>
      </c>
      <c r="E119" s="6" t="s">
        <v>86</v>
      </c>
      <c r="F119" s="7">
        <v>23000000</v>
      </c>
      <c r="G119" s="35">
        <v>2000000</v>
      </c>
      <c r="H119" s="7">
        <v>11.5</v>
      </c>
      <c r="I119" s="7" t="s">
        <v>69</v>
      </c>
      <c r="J119" s="46">
        <v>1457</v>
      </c>
      <c r="K119" s="46">
        <v>2019</v>
      </c>
      <c r="L119" s="46" t="s">
        <v>267</v>
      </c>
      <c r="M119" s="77" t="s">
        <v>84</v>
      </c>
      <c r="N119" s="7" t="s">
        <v>192</v>
      </c>
      <c r="O119" s="49">
        <v>114300</v>
      </c>
      <c r="P119" s="48">
        <v>1771650</v>
      </c>
      <c r="Q119" s="48">
        <v>354330</v>
      </c>
      <c r="R119" s="36">
        <f t="shared" si="2"/>
        <v>1417320</v>
      </c>
      <c r="S119" s="36">
        <f t="array" ref="S119">IFERROR(IF($F119="","",IF($T119=0,0,IF($G119=$T119,$F119-SUM(IFERROR(INDEX($P:$P,MATCH(1,($E119=$E:$E)*($I119=$I:$I)*("Avance 20%"=$N:$N),0)),0),IFERROR(INDEX($P:$P,MATCH(1,($E119=$E:$E)*($I119=$I:$I)*("Avance 15%"=$N:$N),0)),0)),$T119*$H119))),"REVISAR")</f>
        <v>9765995.5</v>
      </c>
      <c r="T119" s="35">
        <f t="shared" si="3"/>
        <v>849217</v>
      </c>
      <c r="U119" s="30"/>
      <c r="V119" s="6"/>
    </row>
    <row r="120" spans="2:22" ht="28.5" x14ac:dyDescent="0.25">
      <c r="B120" s="6" t="s">
        <v>105</v>
      </c>
      <c r="C120" s="32" t="s">
        <v>85</v>
      </c>
      <c r="D120" s="47" t="s">
        <v>199</v>
      </c>
      <c r="E120" s="6" t="s">
        <v>86</v>
      </c>
      <c r="F120" s="7">
        <v>2400000</v>
      </c>
      <c r="G120" s="35">
        <v>200000</v>
      </c>
      <c r="H120" s="7">
        <v>12</v>
      </c>
      <c r="I120" s="7" t="s">
        <v>191</v>
      </c>
      <c r="J120" s="46">
        <v>1457</v>
      </c>
      <c r="K120" s="46">
        <v>2019</v>
      </c>
      <c r="L120" s="46" t="s">
        <v>267</v>
      </c>
      <c r="M120" s="77" t="s">
        <v>84</v>
      </c>
      <c r="N120" s="7" t="s">
        <v>194</v>
      </c>
      <c r="O120" s="49">
        <v>28200</v>
      </c>
      <c r="P120" s="48">
        <v>451200</v>
      </c>
      <c r="Q120" s="48">
        <v>90240</v>
      </c>
      <c r="R120" s="36">
        <f t="shared" si="2"/>
        <v>360960</v>
      </c>
      <c r="S120" s="36">
        <f t="array" ref="S120">IFERROR(IF($F120="","",IF($T120=0,0,IF($G120=$T120,$F120-SUM(IFERROR(INDEX($P:$P,MATCH(1,($E120=$E:$E)*($I120=$I:$I)*("Avance 20%"=$N:$N),0)),0),IFERROR(INDEX($P:$P,MATCH(1,($E120=$E:$E)*($I120=$I:$I)*("Avance 15%"=$N:$N),0)),0)),$T120*$H120))),"REVISAR")</f>
        <v>9600</v>
      </c>
      <c r="T120" s="35">
        <f t="shared" si="3"/>
        <v>800</v>
      </c>
      <c r="U120" s="30"/>
      <c r="V120" s="6"/>
    </row>
    <row r="121" spans="2:22" ht="85.5" x14ac:dyDescent="0.25">
      <c r="B121" s="6" t="s">
        <v>105</v>
      </c>
      <c r="C121" s="32" t="s">
        <v>85</v>
      </c>
      <c r="D121" s="47" t="s">
        <v>199</v>
      </c>
      <c r="E121" s="6" t="s">
        <v>86</v>
      </c>
      <c r="F121" s="7">
        <v>23000000</v>
      </c>
      <c r="G121" s="35">
        <v>2000000</v>
      </c>
      <c r="H121" s="7">
        <v>11.5</v>
      </c>
      <c r="I121" s="7" t="s">
        <v>69</v>
      </c>
      <c r="J121" s="46">
        <v>2270</v>
      </c>
      <c r="K121" s="46">
        <v>2019</v>
      </c>
      <c r="L121" s="46" t="s">
        <v>267</v>
      </c>
      <c r="M121" s="78" t="s">
        <v>87</v>
      </c>
      <c r="N121" s="38" t="s">
        <v>192</v>
      </c>
      <c r="O121" s="39">
        <v>136400</v>
      </c>
      <c r="P121" s="7">
        <v>1531800</v>
      </c>
      <c r="Q121" s="7">
        <v>306360</v>
      </c>
      <c r="R121" s="36">
        <f t="shared" si="2"/>
        <v>1225440</v>
      </c>
      <c r="S121" s="36">
        <f t="array" ref="S121">IFERROR(IF($F121="","",IF($T121=0,0,IF($G121=$T121,$F121-SUM(IFERROR(INDEX($P:$P,MATCH(1,($E121=$E:$E)*($I121=$I:$I)*("Avance 20%"=$N:$N),0)),0),IFERROR(INDEX($P:$P,MATCH(1,($E121=$E:$E)*($I121=$I:$I)*("Avance 15%"=$N:$N),0)),0)),$T121*$H121))),"REVISAR")</f>
        <v>9765995.5</v>
      </c>
      <c r="T121" s="35">
        <f t="shared" si="3"/>
        <v>849217</v>
      </c>
      <c r="U121" s="30"/>
      <c r="V121" s="6" t="s">
        <v>395</v>
      </c>
    </row>
    <row r="122" spans="2:22" ht="85.5" x14ac:dyDescent="0.25">
      <c r="B122" s="6" t="s">
        <v>105</v>
      </c>
      <c r="C122" s="32" t="s">
        <v>85</v>
      </c>
      <c r="D122" s="47" t="s">
        <v>199</v>
      </c>
      <c r="E122" s="6" t="s">
        <v>86</v>
      </c>
      <c r="F122" s="7">
        <v>2400000</v>
      </c>
      <c r="G122" s="35">
        <v>200000</v>
      </c>
      <c r="H122" s="7">
        <v>12</v>
      </c>
      <c r="I122" s="7" t="s">
        <v>191</v>
      </c>
      <c r="J122" s="46">
        <v>2270</v>
      </c>
      <c r="K122" s="46">
        <v>2019</v>
      </c>
      <c r="L122" s="46" t="s">
        <v>267</v>
      </c>
      <c r="M122" s="78" t="s">
        <v>88</v>
      </c>
      <c r="N122" s="38" t="s">
        <v>194</v>
      </c>
      <c r="O122" s="39">
        <v>4000</v>
      </c>
      <c r="P122" s="7">
        <v>646350</v>
      </c>
      <c r="Q122" s="7">
        <v>129270</v>
      </c>
      <c r="R122" s="36">
        <f t="shared" si="2"/>
        <v>517080</v>
      </c>
      <c r="S122" s="36">
        <f t="array" ref="S122">IFERROR(IF($F122="","",IF($T122=0,0,IF($G122=$T122,$F122-SUM(IFERROR(INDEX($P:$P,MATCH(1,($E122=$E:$E)*($I122=$I:$I)*("Avance 20%"=$N:$N),0)),0),IFERROR(INDEX($P:$P,MATCH(1,($E122=$E:$E)*($I122=$I:$I)*("Avance 15%"=$N:$N),0)),0)),$T122*$H122))),"REVISAR")</f>
        <v>9600</v>
      </c>
      <c r="T122" s="35">
        <f t="shared" si="3"/>
        <v>800</v>
      </c>
      <c r="U122" s="30"/>
      <c r="V122" s="6" t="s">
        <v>395</v>
      </c>
    </row>
    <row r="123" spans="2:22" ht="42.75" hidden="1" customHeight="1" x14ac:dyDescent="0.25">
      <c r="B123" s="6" t="s">
        <v>168</v>
      </c>
      <c r="C123" s="32" t="s">
        <v>169</v>
      </c>
      <c r="D123" s="6" t="s">
        <v>199</v>
      </c>
      <c r="E123" s="6" t="s">
        <v>205</v>
      </c>
      <c r="F123" s="7">
        <v>17250000</v>
      </c>
      <c r="G123" s="35">
        <v>1500000</v>
      </c>
      <c r="H123" s="7">
        <v>11.5</v>
      </c>
      <c r="I123" s="7" t="s">
        <v>69</v>
      </c>
      <c r="J123" s="46" t="s">
        <v>311</v>
      </c>
      <c r="K123" s="46">
        <v>2018</v>
      </c>
      <c r="L123" s="46" t="s">
        <v>264</v>
      </c>
      <c r="M123" s="77" t="s">
        <v>196</v>
      </c>
      <c r="N123" s="7" t="s">
        <v>190</v>
      </c>
      <c r="O123" s="35" t="s">
        <v>196</v>
      </c>
      <c r="P123" s="7">
        <v>3450000</v>
      </c>
      <c r="Q123" s="7">
        <v>0</v>
      </c>
      <c r="R123" s="36">
        <f t="shared" si="2"/>
        <v>3450000</v>
      </c>
      <c r="S123" s="36">
        <f t="array" ref="S123">IFERROR(IF($F123="","",IF($T123=0,0,IF($G123=$T123,$F123-SUM(IFERROR(INDEX($P:$P,MATCH(1,($E123=$E:$E)*($I123=$I:$I)*("Avance 20%"=$N:$N),0)),0),IFERROR(INDEX($P:$P,MATCH(1,($E123=$E:$E)*($I123=$I:$I)*("Avance 15%"=$N:$N),0)),0)),$T123*$H123))),"REVISAR")</f>
        <v>0</v>
      </c>
      <c r="T123" s="35">
        <f t="shared" si="3"/>
        <v>0</v>
      </c>
      <c r="U123" s="30" t="s">
        <v>27</v>
      </c>
      <c r="V123" s="6"/>
    </row>
    <row r="124" spans="2:22" ht="42.75" hidden="1" customHeight="1" x14ac:dyDescent="0.25">
      <c r="B124" s="6" t="s">
        <v>168</v>
      </c>
      <c r="C124" s="32" t="s">
        <v>169</v>
      </c>
      <c r="D124" s="6" t="s">
        <v>199</v>
      </c>
      <c r="E124" s="6" t="s">
        <v>205</v>
      </c>
      <c r="F124" s="7">
        <v>2400000</v>
      </c>
      <c r="G124" s="35">
        <v>200000</v>
      </c>
      <c r="H124" s="7">
        <v>12</v>
      </c>
      <c r="I124" s="7" t="s">
        <v>191</v>
      </c>
      <c r="J124" s="46" t="s">
        <v>311</v>
      </c>
      <c r="K124" s="46">
        <v>2018</v>
      </c>
      <c r="L124" s="46" t="s">
        <v>264</v>
      </c>
      <c r="M124" s="77" t="s">
        <v>196</v>
      </c>
      <c r="N124" s="7" t="s">
        <v>190</v>
      </c>
      <c r="O124" s="35" t="s">
        <v>196</v>
      </c>
      <c r="P124" s="7">
        <v>480000</v>
      </c>
      <c r="Q124" s="7">
        <v>0</v>
      </c>
      <c r="R124" s="36">
        <f t="shared" si="2"/>
        <v>480000</v>
      </c>
      <c r="S124" s="36">
        <f t="array" ref="S124">IFERROR(IF($F124="","",IF($T124=0,0,IF($G124=$T124,$F124-SUM(IFERROR(INDEX($P:$P,MATCH(1,($E124=$E:$E)*($I124=$I:$I)*("Avance 20%"=$N:$N),0)),0),IFERROR(INDEX($P:$P,MATCH(1,($E124=$E:$E)*($I124=$I:$I)*("Avance 15%"=$N:$N),0)),0)),$T124*$H124))),"REVISAR")</f>
        <v>1177800</v>
      </c>
      <c r="T124" s="35">
        <f t="shared" si="3"/>
        <v>98150</v>
      </c>
      <c r="U124" s="30"/>
      <c r="V124" s="6"/>
    </row>
    <row r="125" spans="2:22" ht="42.75" hidden="1" customHeight="1" x14ac:dyDescent="0.25">
      <c r="B125" s="6" t="s">
        <v>168</v>
      </c>
      <c r="C125" s="32" t="s">
        <v>169</v>
      </c>
      <c r="D125" s="6" t="s">
        <v>199</v>
      </c>
      <c r="E125" s="6" t="s">
        <v>205</v>
      </c>
      <c r="F125" s="7">
        <v>17250000</v>
      </c>
      <c r="G125" s="35">
        <v>1500000</v>
      </c>
      <c r="H125" s="7">
        <v>11.5</v>
      </c>
      <c r="I125" s="7" t="s">
        <v>69</v>
      </c>
      <c r="J125" s="46">
        <v>493</v>
      </c>
      <c r="K125" s="46">
        <v>2018</v>
      </c>
      <c r="L125" s="46" t="s">
        <v>265</v>
      </c>
      <c r="M125" s="77" t="s">
        <v>196</v>
      </c>
      <c r="N125" s="7" t="s">
        <v>189</v>
      </c>
      <c r="O125" s="35" t="s">
        <v>196</v>
      </c>
      <c r="P125" s="7">
        <v>2587500</v>
      </c>
      <c r="Q125" s="7">
        <v>0</v>
      </c>
      <c r="R125" s="36">
        <f t="shared" si="2"/>
        <v>2587500</v>
      </c>
      <c r="S125" s="36">
        <f t="array" ref="S125">IFERROR(IF($F125="","",IF($T125=0,0,IF($G125=$T125,$F125-SUM(IFERROR(INDEX($P:$P,MATCH(1,($E125=$E:$E)*($I125=$I:$I)*("Avance 20%"=$N:$N),0)),0),IFERROR(INDEX($P:$P,MATCH(1,($E125=$E:$E)*($I125=$I:$I)*("Avance 15%"=$N:$N),0)),0)),$T125*$H125))),"REVISAR")</f>
        <v>0</v>
      </c>
      <c r="T125" s="35">
        <f t="shared" si="3"/>
        <v>0</v>
      </c>
      <c r="U125" s="30" t="s">
        <v>27</v>
      </c>
      <c r="V125" s="6"/>
    </row>
    <row r="126" spans="2:22" ht="42.75" hidden="1" customHeight="1" x14ac:dyDescent="0.25">
      <c r="B126" s="6" t="s">
        <v>168</v>
      </c>
      <c r="C126" s="32" t="s">
        <v>169</v>
      </c>
      <c r="D126" s="6" t="s">
        <v>199</v>
      </c>
      <c r="E126" s="6" t="s">
        <v>205</v>
      </c>
      <c r="F126" s="7">
        <v>2400000</v>
      </c>
      <c r="G126" s="35">
        <v>200000</v>
      </c>
      <c r="H126" s="7">
        <v>12</v>
      </c>
      <c r="I126" s="7" t="s">
        <v>191</v>
      </c>
      <c r="J126" s="46">
        <v>493</v>
      </c>
      <c r="K126" s="46">
        <v>2018</v>
      </c>
      <c r="L126" s="46" t="s">
        <v>265</v>
      </c>
      <c r="M126" s="77" t="s">
        <v>196</v>
      </c>
      <c r="N126" s="7" t="s">
        <v>189</v>
      </c>
      <c r="O126" s="35" t="s">
        <v>196</v>
      </c>
      <c r="P126" s="7">
        <v>360000</v>
      </c>
      <c r="Q126" s="7">
        <v>0</v>
      </c>
      <c r="R126" s="36">
        <f t="shared" si="2"/>
        <v>360000</v>
      </c>
      <c r="S126" s="36">
        <f t="array" ref="S126">IFERROR(IF($F126="","",IF($T126=0,0,IF($G126=$T126,$F126-SUM(IFERROR(INDEX($P:$P,MATCH(1,($E126=$E:$E)*($I126=$I:$I)*("Avance 20%"=$N:$N),0)),0),IFERROR(INDEX($P:$P,MATCH(1,($E126=$E:$E)*($I126=$I:$I)*("Avance 15%"=$N:$N),0)),0)),$T126*$H126))),"REVISAR")</f>
        <v>1177800</v>
      </c>
      <c r="T126" s="35">
        <f t="shared" si="3"/>
        <v>98150</v>
      </c>
      <c r="U126" s="30"/>
      <c r="V126" s="6"/>
    </row>
    <row r="127" spans="2:22" ht="42.75" hidden="1" customHeight="1" x14ac:dyDescent="0.25">
      <c r="B127" s="6" t="s">
        <v>168</v>
      </c>
      <c r="C127" s="32" t="s">
        <v>169</v>
      </c>
      <c r="D127" s="6" t="s">
        <v>199</v>
      </c>
      <c r="E127" s="6" t="s">
        <v>205</v>
      </c>
      <c r="F127" s="7">
        <v>17250000</v>
      </c>
      <c r="G127" s="35">
        <v>1500000</v>
      </c>
      <c r="H127" s="7">
        <v>11.5</v>
      </c>
      <c r="I127" s="7" t="s">
        <v>69</v>
      </c>
      <c r="J127" s="46">
        <v>1746</v>
      </c>
      <c r="K127" s="46">
        <v>2018</v>
      </c>
      <c r="L127" s="46" t="s">
        <v>265</v>
      </c>
      <c r="M127" s="76"/>
      <c r="N127" s="7" t="s">
        <v>192</v>
      </c>
      <c r="O127" s="35">
        <v>1075700</v>
      </c>
      <c r="P127" s="38">
        <v>17828600</v>
      </c>
      <c r="Q127" s="38">
        <v>6240010</v>
      </c>
      <c r="R127" s="36">
        <f t="shared" si="2"/>
        <v>11588590</v>
      </c>
      <c r="S127" s="36">
        <f t="array" ref="S127">IFERROR(IF($F127="","",IF($T127=0,0,IF($G127=$T127,$F127-SUM(IFERROR(INDEX($P:$P,MATCH(1,($E127=$E:$E)*($I127=$I:$I)*("Avance 20%"=$N:$N),0)),0),IFERROR(INDEX($P:$P,MATCH(1,($E127=$E:$E)*($I127=$I:$I)*("Avance 15%"=$N:$N),0)),0)),$T127*$H127))),"REVISAR")</f>
        <v>0</v>
      </c>
      <c r="T127" s="35">
        <f t="shared" si="3"/>
        <v>0</v>
      </c>
      <c r="U127" s="30" t="s">
        <v>27</v>
      </c>
      <c r="V127" s="6"/>
    </row>
    <row r="128" spans="2:22" ht="42.75" hidden="1" customHeight="1" x14ac:dyDescent="0.25">
      <c r="B128" s="6" t="s">
        <v>168</v>
      </c>
      <c r="C128" s="32" t="s">
        <v>169</v>
      </c>
      <c r="D128" s="6" t="s">
        <v>199</v>
      </c>
      <c r="E128" s="6" t="s">
        <v>205</v>
      </c>
      <c r="F128" s="7">
        <v>2400000</v>
      </c>
      <c r="G128" s="35">
        <v>200000</v>
      </c>
      <c r="H128" s="7">
        <v>12</v>
      </c>
      <c r="I128" s="7" t="s">
        <v>191</v>
      </c>
      <c r="J128" s="46">
        <v>1746</v>
      </c>
      <c r="K128" s="46">
        <v>2018</v>
      </c>
      <c r="L128" s="46" t="s">
        <v>265</v>
      </c>
      <c r="M128" s="76"/>
      <c r="N128" s="7" t="s">
        <v>194</v>
      </c>
      <c r="O128" s="35">
        <v>101850</v>
      </c>
      <c r="P128" s="38"/>
      <c r="Q128" s="38"/>
      <c r="R128" s="36" t="str">
        <f t="shared" si="2"/>
        <v/>
      </c>
      <c r="S128" s="36">
        <f t="array" ref="S128">IFERROR(IF($F128="","",IF($T128=0,0,IF($G128=$T128,$F128-SUM(IFERROR(INDEX($P:$P,MATCH(1,($E128=$E:$E)*($I128=$I:$I)*("Avance 20%"=$N:$N),0)),0),IFERROR(INDEX($P:$P,MATCH(1,($E128=$E:$E)*($I128=$I:$I)*("Avance 15%"=$N:$N),0)),0)),$T128*$H128))),"REVISAR")</f>
        <v>1177800</v>
      </c>
      <c r="T128" s="35">
        <f t="shared" si="3"/>
        <v>98150</v>
      </c>
      <c r="U128" s="30"/>
      <c r="V128" s="6"/>
    </row>
    <row r="129" spans="2:22" ht="42.75" hidden="1" customHeight="1" x14ac:dyDescent="0.25">
      <c r="B129" s="6" t="s">
        <v>168</v>
      </c>
      <c r="C129" s="32" t="s">
        <v>169</v>
      </c>
      <c r="D129" s="6" t="s">
        <v>199</v>
      </c>
      <c r="E129" s="6" t="s">
        <v>205</v>
      </c>
      <c r="F129" s="7">
        <v>17250000</v>
      </c>
      <c r="G129" s="35">
        <v>1500000</v>
      </c>
      <c r="H129" s="7">
        <v>11.5</v>
      </c>
      <c r="I129" s="7" t="s">
        <v>69</v>
      </c>
      <c r="J129" s="46">
        <v>1896</v>
      </c>
      <c r="K129" s="46">
        <v>2019</v>
      </c>
      <c r="L129" s="46" t="s">
        <v>267</v>
      </c>
      <c r="M129" s="76"/>
      <c r="N129" s="7" t="s">
        <v>192</v>
      </c>
      <c r="O129" s="35">
        <v>424300</v>
      </c>
      <c r="P129" s="7">
        <v>6152350</v>
      </c>
      <c r="Q129" s="7">
        <v>637490</v>
      </c>
      <c r="R129" s="36">
        <f t="shared" si="2"/>
        <v>5514860</v>
      </c>
      <c r="S129" s="36">
        <f t="array" ref="S129">IFERROR(IF($F129="","",IF($T129=0,0,IF($G129=$T129,$F129-SUM(IFERROR(INDEX($P:$P,MATCH(1,($E129=$E:$E)*($I129=$I:$I)*("Avance 20%"=$N:$N),0)),0),IFERROR(INDEX($P:$P,MATCH(1,($E129=$E:$E)*($I129=$I:$I)*("Avance 15%"=$N:$N),0)),0)),$T129*$H129))),"REVISAR")</f>
        <v>0</v>
      </c>
      <c r="T129" s="35">
        <f t="shared" si="3"/>
        <v>0</v>
      </c>
      <c r="U129" s="30" t="s">
        <v>27</v>
      </c>
      <c r="V129" s="6"/>
    </row>
    <row r="130" spans="2:22" ht="42.75" hidden="1" customHeight="1" x14ac:dyDescent="0.25">
      <c r="B130" s="6" t="s">
        <v>248</v>
      </c>
      <c r="C130" s="42"/>
      <c r="D130" s="6" t="s">
        <v>199</v>
      </c>
      <c r="E130" s="6" t="s">
        <v>371</v>
      </c>
      <c r="F130" s="7">
        <v>5750000</v>
      </c>
      <c r="G130" s="35">
        <v>500000</v>
      </c>
      <c r="H130" s="7">
        <v>11.5</v>
      </c>
      <c r="I130" s="7" t="s">
        <v>69</v>
      </c>
      <c r="J130" s="46" t="s">
        <v>270</v>
      </c>
      <c r="K130" s="46">
        <v>2018</v>
      </c>
      <c r="L130" s="46" t="s">
        <v>264</v>
      </c>
      <c r="M130" s="77" t="s">
        <v>196</v>
      </c>
      <c r="N130" s="7" t="s">
        <v>190</v>
      </c>
      <c r="O130" s="35" t="s">
        <v>196</v>
      </c>
      <c r="P130" s="7">
        <v>1150000</v>
      </c>
      <c r="Q130" s="7">
        <v>0</v>
      </c>
      <c r="R130" s="36">
        <f t="shared" si="2"/>
        <v>1150000</v>
      </c>
      <c r="S130" s="36">
        <f t="array" ref="S130">IFERROR(IF($F130="","",IF($T130=0,0,IF($G130=$T130,$F130-SUM(IFERROR(INDEX($P:$P,MATCH(1,($E130=$E:$E)*($I130=$I:$I)*("Avance 20%"=$N:$N),0)),0),IFERROR(INDEX($P:$P,MATCH(1,($E130=$E:$E)*($I130=$I:$I)*("Avance 15%"=$N:$N),0)),0)),$T130*$H130))),"REVISAR")</f>
        <v>2158504</v>
      </c>
      <c r="T130" s="35">
        <f t="shared" si="3"/>
        <v>187696</v>
      </c>
      <c r="U130" s="30"/>
      <c r="V130" s="6"/>
    </row>
    <row r="131" spans="2:22" ht="42.75" hidden="1" customHeight="1" x14ac:dyDescent="0.25">
      <c r="B131" s="6" t="s">
        <v>248</v>
      </c>
      <c r="C131" s="42"/>
      <c r="D131" s="6" t="s">
        <v>199</v>
      </c>
      <c r="E131" s="6" t="s">
        <v>371</v>
      </c>
      <c r="F131" s="7">
        <v>5750000</v>
      </c>
      <c r="G131" s="35">
        <v>500000</v>
      </c>
      <c r="H131" s="7">
        <v>11.5</v>
      </c>
      <c r="I131" s="7" t="s">
        <v>69</v>
      </c>
      <c r="J131" s="46">
        <v>1579</v>
      </c>
      <c r="K131" s="46">
        <v>2019</v>
      </c>
      <c r="L131" s="46" t="s">
        <v>267</v>
      </c>
      <c r="M131" s="76"/>
      <c r="N131" s="7" t="s">
        <v>192</v>
      </c>
      <c r="O131" s="35">
        <v>101310</v>
      </c>
      <c r="P131" s="7">
        <v>1468995</v>
      </c>
      <c r="Q131" s="7">
        <v>293799</v>
      </c>
      <c r="R131" s="36">
        <f t="shared" si="2"/>
        <v>1175196</v>
      </c>
      <c r="S131" s="36">
        <f t="array" ref="S131">IFERROR(IF($F131="","",IF($T131=0,0,IF($G131=$T131,$F131-SUM(IFERROR(INDEX($P:$P,MATCH(1,($E131=$E:$E)*($I131=$I:$I)*("Avance 20%"=$N:$N),0)),0),IFERROR(INDEX($P:$P,MATCH(1,($E131=$E:$E)*($I131=$I:$I)*("Avance 15%"=$N:$N),0)),0)),$T131*$H131))),"REVISAR")</f>
        <v>2158504</v>
      </c>
      <c r="T131" s="35">
        <f t="shared" si="3"/>
        <v>187696</v>
      </c>
      <c r="U131" s="30"/>
      <c r="V131" s="6"/>
    </row>
    <row r="132" spans="2:22" ht="42.75" hidden="1" customHeight="1" x14ac:dyDescent="0.25">
      <c r="B132" s="6" t="s">
        <v>248</v>
      </c>
      <c r="C132" s="42"/>
      <c r="D132" s="6" t="s">
        <v>199</v>
      </c>
      <c r="E132" s="6" t="s">
        <v>371</v>
      </c>
      <c r="F132" s="7">
        <v>5750000</v>
      </c>
      <c r="G132" s="35">
        <v>500000</v>
      </c>
      <c r="H132" s="7">
        <v>11.5</v>
      </c>
      <c r="I132" s="7" t="s">
        <v>69</v>
      </c>
      <c r="J132" s="46">
        <v>1895</v>
      </c>
      <c r="K132" s="46">
        <v>2019</v>
      </c>
      <c r="L132" s="46" t="s">
        <v>267</v>
      </c>
      <c r="M132" s="76"/>
      <c r="N132" s="7" t="s">
        <v>192</v>
      </c>
      <c r="O132" s="35">
        <v>210994</v>
      </c>
      <c r="P132" s="7">
        <v>3059413</v>
      </c>
      <c r="Q132" s="7">
        <v>611882.6</v>
      </c>
      <c r="R132" s="36">
        <f t="shared" si="2"/>
        <v>2447530.4</v>
      </c>
      <c r="S132" s="36">
        <f t="array" ref="S132">IFERROR(IF($F132="","",IF($T132=0,0,IF($G132=$T132,$F132-SUM(IFERROR(INDEX($P:$P,MATCH(1,($E132=$E:$E)*($I132=$I:$I)*("Avance 20%"=$N:$N),0)),0),IFERROR(INDEX($P:$P,MATCH(1,($E132=$E:$E)*($I132=$I:$I)*("Avance 15%"=$N:$N),0)),0)),$T132*$H132))),"REVISAR")</f>
        <v>2158504</v>
      </c>
      <c r="T132" s="35">
        <f t="shared" si="3"/>
        <v>187696</v>
      </c>
      <c r="U132" s="30"/>
      <c r="V132" s="6"/>
    </row>
    <row r="133" spans="2:22" ht="128.25" hidden="1" customHeight="1" x14ac:dyDescent="0.25">
      <c r="B133" s="6" t="s">
        <v>113</v>
      </c>
      <c r="C133" s="6" t="s">
        <v>114</v>
      </c>
      <c r="D133" s="6" t="s">
        <v>199</v>
      </c>
      <c r="E133" s="6" t="s">
        <v>206</v>
      </c>
      <c r="F133" s="7">
        <v>13800000</v>
      </c>
      <c r="G133" s="35">
        <v>1200000</v>
      </c>
      <c r="H133" s="7">
        <v>11.5</v>
      </c>
      <c r="I133" s="7" t="s">
        <v>69</v>
      </c>
      <c r="J133" s="46" t="s">
        <v>312</v>
      </c>
      <c r="K133" s="46">
        <v>2018</v>
      </c>
      <c r="L133" s="46" t="s">
        <v>264</v>
      </c>
      <c r="M133" s="77" t="s">
        <v>196</v>
      </c>
      <c r="N133" s="7" t="s">
        <v>190</v>
      </c>
      <c r="O133" s="35" t="s">
        <v>196</v>
      </c>
      <c r="P133" s="7">
        <v>420000</v>
      </c>
      <c r="Q133" s="7">
        <v>0</v>
      </c>
      <c r="R133" s="36">
        <f t="shared" si="2"/>
        <v>420000</v>
      </c>
      <c r="S133" s="36">
        <f t="array" ref="S133">IFERROR(IF($F133="","",IF($T133=0,0,IF($G133=$T133,$F133-SUM(IFERROR(INDEX($P:$P,MATCH(1,($E133=$E:$E)*($I133=$I:$I)*("Avance 20%"=$N:$N),0)),0),IFERROR(INDEX($P:$P,MATCH(1,($E133=$E:$E)*($I133=$I:$I)*("Avance 15%"=$N:$N),0)),0)),$T133*$H133))),"REVISAR")</f>
        <v>2725948.5</v>
      </c>
      <c r="T133" s="35">
        <f t="shared" si="3"/>
        <v>237039</v>
      </c>
      <c r="U133" s="30"/>
      <c r="V133" s="6"/>
    </row>
    <row r="134" spans="2:22" ht="128.25" hidden="1" customHeight="1" x14ac:dyDescent="0.25">
      <c r="B134" s="6" t="s">
        <v>113</v>
      </c>
      <c r="C134" s="6" t="s">
        <v>114</v>
      </c>
      <c r="D134" s="6" t="s">
        <v>199</v>
      </c>
      <c r="E134" s="6" t="s">
        <v>206</v>
      </c>
      <c r="F134" s="7">
        <v>13800000</v>
      </c>
      <c r="G134" s="35">
        <v>1200000</v>
      </c>
      <c r="H134" s="7">
        <v>11.5</v>
      </c>
      <c r="I134" s="7" t="s">
        <v>69</v>
      </c>
      <c r="J134" s="46" t="s">
        <v>312</v>
      </c>
      <c r="K134" s="46">
        <v>2018</v>
      </c>
      <c r="L134" s="46" t="s">
        <v>264</v>
      </c>
      <c r="M134" s="77" t="s">
        <v>196</v>
      </c>
      <c r="N134" s="7" t="s">
        <v>190</v>
      </c>
      <c r="O134" s="35" t="s">
        <v>196</v>
      </c>
      <c r="P134" s="7">
        <v>2760000</v>
      </c>
      <c r="Q134" s="7">
        <v>0</v>
      </c>
      <c r="R134" s="36">
        <f t="shared" si="2"/>
        <v>2760000</v>
      </c>
      <c r="S134" s="36">
        <f t="array" ref="S134">IFERROR(IF($F134="","",IF($T134=0,0,IF($G134=$T134,$F134-SUM(IFERROR(INDEX($P:$P,MATCH(1,($E134=$E:$E)*($I134=$I:$I)*("Avance 20%"=$N:$N),0)),0),IFERROR(INDEX($P:$P,MATCH(1,($E134=$E:$E)*($I134=$I:$I)*("Avance 15%"=$N:$N),0)),0)),$T134*$H134))),"REVISAR")</f>
        <v>2725948.5</v>
      </c>
      <c r="T134" s="35">
        <f t="shared" si="3"/>
        <v>237039</v>
      </c>
      <c r="U134" s="30"/>
      <c r="V134" s="6"/>
    </row>
    <row r="135" spans="2:22" ht="128.25" hidden="1" customHeight="1" x14ac:dyDescent="0.25">
      <c r="B135" s="6" t="s">
        <v>113</v>
      </c>
      <c r="C135" s="6" t="s">
        <v>114</v>
      </c>
      <c r="D135" s="6" t="s">
        <v>199</v>
      </c>
      <c r="E135" s="6" t="s">
        <v>206</v>
      </c>
      <c r="F135" s="7">
        <v>2400000</v>
      </c>
      <c r="G135" s="35">
        <v>200000</v>
      </c>
      <c r="H135" s="7">
        <v>12</v>
      </c>
      <c r="I135" s="7" t="s">
        <v>191</v>
      </c>
      <c r="J135" s="46" t="s">
        <v>312</v>
      </c>
      <c r="K135" s="46">
        <v>2018</v>
      </c>
      <c r="L135" s="46" t="s">
        <v>264</v>
      </c>
      <c r="M135" s="77" t="s">
        <v>196</v>
      </c>
      <c r="N135" s="7" t="s">
        <v>190</v>
      </c>
      <c r="O135" s="35" t="s">
        <v>196</v>
      </c>
      <c r="P135" s="7">
        <v>480000</v>
      </c>
      <c r="Q135" s="7">
        <v>0</v>
      </c>
      <c r="R135" s="36">
        <f t="shared" si="2"/>
        <v>480000</v>
      </c>
      <c r="S135" s="36">
        <f t="array" ref="S135">IFERROR(IF($F135="","",IF($T135=0,0,IF($G135=$T135,$F135-SUM(IFERROR(INDEX($P:$P,MATCH(1,($E135=$E:$E)*($I135=$I:$I)*("Avance 20%"=$N:$N),0)),0),IFERROR(INDEX($P:$P,MATCH(1,($E135=$E:$E)*($I135=$I:$I)*("Avance 15%"=$N:$N),0)),0)),$T135*$H135))),"REVISAR")</f>
        <v>2225952</v>
      </c>
      <c r="T135" s="35">
        <f t="shared" si="3"/>
        <v>185496</v>
      </c>
      <c r="U135" s="30"/>
      <c r="V135" s="6"/>
    </row>
    <row r="136" spans="2:22" ht="128.25" hidden="1" customHeight="1" x14ac:dyDescent="0.25">
      <c r="B136" s="6" t="s">
        <v>113</v>
      </c>
      <c r="C136" s="6" t="s">
        <v>114</v>
      </c>
      <c r="D136" s="6" t="s">
        <v>199</v>
      </c>
      <c r="E136" s="6" t="s">
        <v>206</v>
      </c>
      <c r="F136" s="7">
        <v>13800000</v>
      </c>
      <c r="G136" s="35">
        <v>1200000</v>
      </c>
      <c r="H136" s="7">
        <v>11.5</v>
      </c>
      <c r="I136" s="7" t="s">
        <v>69</v>
      </c>
      <c r="J136" s="46">
        <v>498</v>
      </c>
      <c r="K136" s="46">
        <v>2018</v>
      </c>
      <c r="L136" s="46" t="s">
        <v>265</v>
      </c>
      <c r="M136" s="77" t="s">
        <v>196</v>
      </c>
      <c r="N136" s="7" t="s">
        <v>189</v>
      </c>
      <c r="O136" s="35" t="s">
        <v>196</v>
      </c>
      <c r="P136" s="7">
        <v>315000</v>
      </c>
      <c r="Q136" s="7">
        <v>0</v>
      </c>
      <c r="R136" s="36">
        <f t="shared" si="2"/>
        <v>315000</v>
      </c>
      <c r="S136" s="36">
        <f t="array" ref="S136">IFERROR(IF($F136="","",IF($T136=0,0,IF($G136=$T136,$F136-SUM(IFERROR(INDEX($P:$P,MATCH(1,($E136=$E:$E)*($I136=$I:$I)*("Avance 20%"=$N:$N),0)),0),IFERROR(INDEX($P:$P,MATCH(1,($E136=$E:$E)*($I136=$I:$I)*("Avance 15%"=$N:$N),0)),0)),$T136*$H136))),"REVISAR")</f>
        <v>2725948.5</v>
      </c>
      <c r="T136" s="35">
        <f t="shared" si="3"/>
        <v>237039</v>
      </c>
      <c r="U136" s="30"/>
      <c r="V136" s="6"/>
    </row>
    <row r="137" spans="2:22" ht="128.25" hidden="1" customHeight="1" x14ac:dyDescent="0.25">
      <c r="B137" s="6" t="s">
        <v>113</v>
      </c>
      <c r="C137" s="6" t="s">
        <v>114</v>
      </c>
      <c r="D137" s="6" t="s">
        <v>199</v>
      </c>
      <c r="E137" s="6" t="s">
        <v>206</v>
      </c>
      <c r="F137" s="7">
        <v>13800000</v>
      </c>
      <c r="G137" s="35">
        <v>1200000</v>
      </c>
      <c r="H137" s="7">
        <v>11.5</v>
      </c>
      <c r="I137" s="7" t="s">
        <v>69</v>
      </c>
      <c r="J137" s="46">
        <v>498</v>
      </c>
      <c r="K137" s="46">
        <v>2018</v>
      </c>
      <c r="L137" s="46" t="s">
        <v>265</v>
      </c>
      <c r="M137" s="77" t="s">
        <v>196</v>
      </c>
      <c r="N137" s="7" t="s">
        <v>189</v>
      </c>
      <c r="O137" s="35" t="s">
        <v>196</v>
      </c>
      <c r="P137" s="7">
        <v>2070000</v>
      </c>
      <c r="Q137" s="7">
        <v>0</v>
      </c>
      <c r="R137" s="36">
        <f t="shared" si="2"/>
        <v>2070000</v>
      </c>
      <c r="S137" s="36">
        <f t="array" ref="S137">IFERROR(IF($F137="","",IF($T137=0,0,IF($G137=$T137,$F137-SUM(IFERROR(INDEX($P:$P,MATCH(1,($E137=$E:$E)*($I137=$I:$I)*("Avance 20%"=$N:$N),0)),0),IFERROR(INDEX($P:$P,MATCH(1,($E137=$E:$E)*($I137=$I:$I)*("Avance 15%"=$N:$N),0)),0)),$T137*$H137))),"REVISAR")</f>
        <v>2725948.5</v>
      </c>
      <c r="T137" s="35">
        <f t="shared" si="3"/>
        <v>237039</v>
      </c>
      <c r="U137" s="30"/>
      <c r="V137" s="6"/>
    </row>
    <row r="138" spans="2:22" ht="128.25" hidden="1" customHeight="1" x14ac:dyDescent="0.25">
      <c r="B138" s="6" t="s">
        <v>113</v>
      </c>
      <c r="C138" s="6" t="s">
        <v>114</v>
      </c>
      <c r="D138" s="6" t="s">
        <v>199</v>
      </c>
      <c r="E138" s="6" t="s">
        <v>206</v>
      </c>
      <c r="F138" s="7">
        <v>2400000</v>
      </c>
      <c r="G138" s="35">
        <v>200000</v>
      </c>
      <c r="H138" s="7">
        <v>12</v>
      </c>
      <c r="I138" s="7" t="s">
        <v>191</v>
      </c>
      <c r="J138" s="46">
        <v>498</v>
      </c>
      <c r="K138" s="46">
        <v>2018</v>
      </c>
      <c r="L138" s="46" t="s">
        <v>265</v>
      </c>
      <c r="M138" s="77" t="s">
        <v>196</v>
      </c>
      <c r="N138" s="7" t="s">
        <v>189</v>
      </c>
      <c r="O138" s="35" t="s">
        <v>196</v>
      </c>
      <c r="P138" s="7">
        <v>360000</v>
      </c>
      <c r="Q138" s="7">
        <v>0</v>
      </c>
      <c r="R138" s="36">
        <f t="shared" si="2"/>
        <v>360000</v>
      </c>
      <c r="S138" s="36">
        <f t="array" ref="S138">IFERROR(IF($F138="","",IF($T138=0,0,IF($G138=$T138,$F138-SUM(IFERROR(INDEX($P:$P,MATCH(1,($E138=$E:$E)*($I138=$I:$I)*("Avance 20%"=$N:$N),0)),0),IFERROR(INDEX($P:$P,MATCH(1,($E138=$E:$E)*($I138=$I:$I)*("Avance 15%"=$N:$N),0)),0)),$T138*$H138))),"REVISAR")</f>
        <v>2225952</v>
      </c>
      <c r="T138" s="35">
        <f t="shared" si="3"/>
        <v>185496</v>
      </c>
      <c r="U138" s="30"/>
      <c r="V138" s="6"/>
    </row>
    <row r="139" spans="2:22" ht="128.25" hidden="1" customHeight="1" x14ac:dyDescent="0.25">
      <c r="B139" s="6" t="s">
        <v>113</v>
      </c>
      <c r="C139" s="6" t="s">
        <v>114</v>
      </c>
      <c r="D139" s="6" t="s">
        <v>199</v>
      </c>
      <c r="E139" s="6" t="s">
        <v>206</v>
      </c>
      <c r="F139" s="7">
        <v>13800000</v>
      </c>
      <c r="G139" s="35">
        <v>1200000</v>
      </c>
      <c r="H139" s="7">
        <v>11.5</v>
      </c>
      <c r="I139" s="7" t="s">
        <v>69</v>
      </c>
      <c r="J139" s="46">
        <v>1092</v>
      </c>
      <c r="K139" s="46">
        <v>2018</v>
      </c>
      <c r="L139" s="46" t="s">
        <v>265</v>
      </c>
      <c r="M139" s="76"/>
      <c r="N139" s="7" t="s">
        <v>192</v>
      </c>
      <c r="O139" s="35">
        <v>182705</v>
      </c>
      <c r="P139" s="7">
        <v>2531927.5</v>
      </c>
      <c r="Q139" s="7">
        <v>886174.63</v>
      </c>
      <c r="R139" s="36">
        <f t="shared" si="2"/>
        <v>1645752.87</v>
      </c>
      <c r="S139" s="36">
        <f t="array" ref="S139">IFERROR(IF($F139="","",IF($T139=0,0,IF($G139=$T139,$F139-SUM(IFERROR(INDEX($P:$P,MATCH(1,($E139=$E:$E)*($I139=$I:$I)*("Avance 20%"=$N:$N),0)),0),IFERROR(INDEX($P:$P,MATCH(1,($E139=$E:$E)*($I139=$I:$I)*("Avance 15%"=$N:$N),0)),0)),$T139*$H139))),"REVISAR")</f>
        <v>2725948.5</v>
      </c>
      <c r="T139" s="35">
        <f t="shared" si="3"/>
        <v>237039</v>
      </c>
      <c r="U139" s="30"/>
      <c r="V139" s="6"/>
    </row>
    <row r="140" spans="2:22" ht="128.25" hidden="1" customHeight="1" x14ac:dyDescent="0.25">
      <c r="B140" s="6" t="s">
        <v>113</v>
      </c>
      <c r="C140" s="6" t="s">
        <v>114</v>
      </c>
      <c r="D140" s="6" t="s">
        <v>199</v>
      </c>
      <c r="E140" s="6" t="s">
        <v>206</v>
      </c>
      <c r="F140" s="7">
        <v>13800000</v>
      </c>
      <c r="G140" s="35">
        <v>1200000</v>
      </c>
      <c r="H140" s="7">
        <v>11.5</v>
      </c>
      <c r="I140" s="7" t="s">
        <v>69</v>
      </c>
      <c r="J140" s="46">
        <v>1751</v>
      </c>
      <c r="K140" s="46">
        <v>2018</v>
      </c>
      <c r="L140" s="46" t="s">
        <v>265</v>
      </c>
      <c r="M140" s="76"/>
      <c r="N140" s="7" t="s">
        <v>192</v>
      </c>
      <c r="O140" s="35">
        <v>85060</v>
      </c>
      <c r="P140" s="38">
        <v>1844274</v>
      </c>
      <c r="Q140" s="38">
        <v>645495.89999999991</v>
      </c>
      <c r="R140" s="36">
        <f t="shared" si="2"/>
        <v>1198778.1000000001</v>
      </c>
      <c r="S140" s="36">
        <f t="array" ref="S140">IFERROR(IF($F140="","",IF($T140=0,0,IF($G140=$T140,$F140-SUM(IFERROR(INDEX($P:$P,MATCH(1,($E140=$E:$E)*($I140=$I:$I)*("Avance 20%"=$N:$N),0)),0),IFERROR(INDEX($P:$P,MATCH(1,($E140=$E:$E)*($I140=$I:$I)*("Avance 15%"=$N:$N),0)),0)),$T140*$H140))),"REVISAR")</f>
        <v>2725948.5</v>
      </c>
      <c r="T140" s="35">
        <f t="shared" si="3"/>
        <v>237039</v>
      </c>
      <c r="U140" s="30"/>
      <c r="V140" s="6"/>
    </row>
    <row r="141" spans="2:22" ht="128.25" hidden="1" customHeight="1" x14ac:dyDescent="0.25">
      <c r="B141" s="6" t="s">
        <v>113</v>
      </c>
      <c r="C141" s="6" t="s">
        <v>114</v>
      </c>
      <c r="D141" s="6" t="s">
        <v>199</v>
      </c>
      <c r="E141" s="6" t="s">
        <v>206</v>
      </c>
      <c r="F141" s="7">
        <v>2100000</v>
      </c>
      <c r="G141" s="35">
        <v>300000</v>
      </c>
      <c r="H141" s="7">
        <v>7</v>
      </c>
      <c r="I141" s="7" t="s">
        <v>72</v>
      </c>
      <c r="J141" s="46">
        <v>1751</v>
      </c>
      <c r="K141" s="46">
        <v>2018</v>
      </c>
      <c r="L141" s="46" t="s">
        <v>265</v>
      </c>
      <c r="M141" s="76"/>
      <c r="N141" s="7" t="s">
        <v>260</v>
      </c>
      <c r="O141" s="35">
        <v>71500</v>
      </c>
      <c r="P141" s="38"/>
      <c r="Q141" s="38"/>
      <c r="R141" s="36" t="str">
        <f t="shared" si="2"/>
        <v/>
      </c>
      <c r="S141" s="36">
        <f t="array" ref="S141">IFERROR(IF($F141="","",IF($T141=0,0,IF($G141=$T141,$F141-SUM(IFERROR(INDEX($P:$P,MATCH(1,($E141=$E:$E)*($I141=$I:$I)*("Avance 20%"=$N:$N),0)),0),IFERROR(INDEX($P:$P,MATCH(1,($E141=$E:$E)*($I141=$I:$I)*("Avance 15%"=$N:$N),0)),0)),$T141*$H141))),"REVISAR")</f>
        <v>1599500</v>
      </c>
      <c r="T141" s="35">
        <f t="shared" si="3"/>
        <v>228500</v>
      </c>
      <c r="U141" s="30"/>
      <c r="V141" s="6"/>
    </row>
    <row r="142" spans="2:22" ht="128.25" hidden="1" customHeight="1" x14ac:dyDescent="0.25">
      <c r="B142" s="6" t="s">
        <v>113</v>
      </c>
      <c r="C142" s="6" t="s">
        <v>114</v>
      </c>
      <c r="D142" s="6" t="s">
        <v>199</v>
      </c>
      <c r="E142" s="6" t="s">
        <v>206</v>
      </c>
      <c r="F142" s="7">
        <v>2400000</v>
      </c>
      <c r="G142" s="35">
        <v>200000</v>
      </c>
      <c r="H142" s="7">
        <v>12</v>
      </c>
      <c r="I142" s="7" t="s">
        <v>191</v>
      </c>
      <c r="J142" s="46">
        <v>1751</v>
      </c>
      <c r="K142" s="46">
        <v>2018</v>
      </c>
      <c r="L142" s="46" t="s">
        <v>265</v>
      </c>
      <c r="M142" s="76"/>
      <c r="N142" s="7" t="s">
        <v>194</v>
      </c>
      <c r="O142" s="35">
        <v>1584</v>
      </c>
      <c r="P142" s="38"/>
      <c r="Q142" s="38"/>
      <c r="R142" s="36" t="str">
        <f t="shared" si="2"/>
        <v/>
      </c>
      <c r="S142" s="36">
        <f t="array" ref="S142">IFERROR(IF($F142="","",IF($T142=0,0,IF($G142=$T142,$F142-SUM(IFERROR(INDEX($P:$P,MATCH(1,($E142=$E:$E)*($I142=$I:$I)*("Avance 20%"=$N:$N),0)),0),IFERROR(INDEX($P:$P,MATCH(1,($E142=$E:$E)*($I142=$I:$I)*("Avance 15%"=$N:$N),0)),0)),$T142*$H142))),"REVISAR")</f>
        <v>2225952</v>
      </c>
      <c r="T142" s="35">
        <f t="shared" si="3"/>
        <v>185496</v>
      </c>
      <c r="U142" s="30"/>
      <c r="V142" s="6"/>
    </row>
    <row r="143" spans="2:22" ht="128.25" hidden="1" customHeight="1" x14ac:dyDescent="0.25">
      <c r="B143" s="6" t="s">
        <v>113</v>
      </c>
      <c r="C143" s="6" t="s">
        <v>114</v>
      </c>
      <c r="D143" s="6" t="s">
        <v>199</v>
      </c>
      <c r="E143" s="6" t="s">
        <v>206</v>
      </c>
      <c r="F143" s="7">
        <v>13800000</v>
      </c>
      <c r="G143" s="35">
        <v>1200000</v>
      </c>
      <c r="H143" s="7">
        <v>11.5</v>
      </c>
      <c r="I143" s="7" t="s">
        <v>69</v>
      </c>
      <c r="J143" s="46">
        <v>1460</v>
      </c>
      <c r="K143" s="46">
        <v>2019</v>
      </c>
      <c r="L143" s="46" t="s">
        <v>267</v>
      </c>
      <c r="M143" s="76"/>
      <c r="N143" s="7" t="s">
        <v>260</v>
      </c>
      <c r="O143" s="35">
        <v>200381</v>
      </c>
      <c r="P143" s="38">
        <v>3275825.5</v>
      </c>
      <c r="Q143" s="38">
        <v>1146538.9249999998</v>
      </c>
      <c r="R143" s="36">
        <f t="shared" si="2"/>
        <v>2129286.5750000002</v>
      </c>
      <c r="S143" s="36">
        <f t="array" ref="S143">IFERROR(IF($F143="","",IF($T143=0,0,IF($G143=$T143,$F143-SUM(IFERROR(INDEX($P:$P,MATCH(1,($E143=$E:$E)*($I143=$I:$I)*("Avance 20%"=$N:$N),0)),0),IFERROR(INDEX($P:$P,MATCH(1,($E143=$E:$E)*($I143=$I:$I)*("Avance 15%"=$N:$N),0)),0)),$T143*$H143))),"REVISAR")</f>
        <v>2725948.5</v>
      </c>
      <c r="T143" s="35">
        <f t="shared" si="3"/>
        <v>237039</v>
      </c>
      <c r="U143" s="30"/>
      <c r="V143" s="6"/>
    </row>
    <row r="144" spans="2:22" ht="128.25" hidden="1" customHeight="1" x14ac:dyDescent="0.25">
      <c r="B144" s="6" t="s">
        <v>113</v>
      </c>
      <c r="C144" s="6" t="s">
        <v>114</v>
      </c>
      <c r="D144" s="6" t="s">
        <v>199</v>
      </c>
      <c r="E144" s="6" t="s">
        <v>206</v>
      </c>
      <c r="F144" s="7">
        <v>2400000</v>
      </c>
      <c r="G144" s="35">
        <v>200000</v>
      </c>
      <c r="H144" s="7">
        <v>12</v>
      </c>
      <c r="I144" s="7" t="s">
        <v>191</v>
      </c>
      <c r="J144" s="46">
        <v>1460</v>
      </c>
      <c r="K144" s="46">
        <v>2019</v>
      </c>
      <c r="L144" s="46" t="s">
        <v>267</v>
      </c>
      <c r="M144" s="76"/>
      <c r="N144" s="7" t="s">
        <v>194</v>
      </c>
      <c r="O144" s="35">
        <v>10620</v>
      </c>
      <c r="P144" s="38"/>
      <c r="Q144" s="38"/>
      <c r="R144" s="36" t="str">
        <f t="shared" si="2"/>
        <v/>
      </c>
      <c r="S144" s="36">
        <f t="array" ref="S144">IFERROR(IF($F144="","",IF($T144=0,0,IF($G144=$T144,$F144-SUM(IFERROR(INDEX($P:$P,MATCH(1,($E144=$E:$E)*($I144=$I:$I)*("Avance 20%"=$N:$N),0)),0),IFERROR(INDEX($P:$P,MATCH(1,($E144=$E:$E)*($I144=$I:$I)*("Avance 15%"=$N:$N),0)),0)),$T144*$H144))),"REVISAR")</f>
        <v>2225952</v>
      </c>
      <c r="T144" s="35">
        <f t="shared" si="3"/>
        <v>185496</v>
      </c>
      <c r="U144" s="30"/>
      <c r="V144" s="6"/>
    </row>
    <row r="145" spans="2:22" ht="128.25" hidden="1" customHeight="1" x14ac:dyDescent="0.25">
      <c r="B145" s="6" t="s">
        <v>113</v>
      </c>
      <c r="C145" s="6" t="s">
        <v>114</v>
      </c>
      <c r="D145" s="6" t="s">
        <v>199</v>
      </c>
      <c r="E145" s="6" t="s">
        <v>206</v>
      </c>
      <c r="F145" s="7">
        <v>13800000</v>
      </c>
      <c r="G145" s="35">
        <v>1200000</v>
      </c>
      <c r="H145" s="7">
        <v>11.5</v>
      </c>
      <c r="I145" s="7" t="s">
        <v>69</v>
      </c>
      <c r="J145" s="46">
        <v>2272</v>
      </c>
      <c r="K145" s="46">
        <v>2019</v>
      </c>
      <c r="L145" s="46" t="s">
        <v>267</v>
      </c>
      <c r="M145" s="76"/>
      <c r="N145" s="7" t="s">
        <v>260</v>
      </c>
      <c r="O145" s="35">
        <v>226915</v>
      </c>
      <c r="P145" s="38">
        <v>3537982.5</v>
      </c>
      <c r="Q145" s="38">
        <v>1238293.875</v>
      </c>
      <c r="R145" s="36">
        <f t="shared" si="2"/>
        <v>2299688.625</v>
      </c>
      <c r="S145" s="36">
        <f t="array" ref="S145">IFERROR(IF($F145="","",IF($T145=0,0,IF($G145=$T145,$F145-SUM(IFERROR(INDEX($P:$P,MATCH(1,($E145=$E:$E)*($I145=$I:$I)*("Avance 20%"=$N:$N),0)),0),IFERROR(INDEX($P:$P,MATCH(1,($E145=$E:$E)*($I145=$I:$I)*("Avance 15%"=$N:$N),0)),0)),$T145*$H145))),"REVISAR")</f>
        <v>2725948.5</v>
      </c>
      <c r="T145" s="35">
        <f t="shared" si="3"/>
        <v>237039</v>
      </c>
      <c r="U145" s="30"/>
      <c r="V145" s="6"/>
    </row>
    <row r="146" spans="2:22" ht="128.25" hidden="1" customHeight="1" x14ac:dyDescent="0.25">
      <c r="B146" s="6" t="s">
        <v>113</v>
      </c>
      <c r="C146" s="6" t="s">
        <v>114</v>
      </c>
      <c r="D146" s="6" t="s">
        <v>199</v>
      </c>
      <c r="E146" s="6" t="s">
        <v>206</v>
      </c>
      <c r="F146" s="7">
        <v>2400000</v>
      </c>
      <c r="G146" s="35">
        <v>200000</v>
      </c>
      <c r="H146" s="7">
        <v>12</v>
      </c>
      <c r="I146" s="7" t="s">
        <v>191</v>
      </c>
      <c r="J146" s="46">
        <v>2272</v>
      </c>
      <c r="K146" s="46">
        <v>2019</v>
      </c>
      <c r="L146" s="46" t="s">
        <v>267</v>
      </c>
      <c r="M146" s="76"/>
      <c r="N146" s="7" t="s">
        <v>194</v>
      </c>
      <c r="O146" s="35">
        <v>1300</v>
      </c>
      <c r="P146" s="38"/>
      <c r="Q146" s="38"/>
      <c r="R146" s="36" t="str">
        <f t="shared" si="2"/>
        <v/>
      </c>
      <c r="S146" s="36">
        <f t="array" ref="S146">IFERROR(IF($F146="","",IF($T146=0,0,IF($G146=$T146,$F146-SUM(IFERROR(INDEX($P:$P,MATCH(1,($E146=$E:$E)*($I146=$I:$I)*("Avance 20%"=$N:$N),0)),0),IFERROR(INDEX($P:$P,MATCH(1,($E146=$E:$E)*($I146=$I:$I)*("Avance 15%"=$N:$N),0)),0)),$T146*$H146))),"REVISAR")</f>
        <v>2225952</v>
      </c>
      <c r="T146" s="35">
        <f t="shared" si="3"/>
        <v>185496</v>
      </c>
      <c r="U146" s="30"/>
      <c r="V146" s="6"/>
    </row>
    <row r="147" spans="2:22" ht="128.25" hidden="1" customHeight="1" x14ac:dyDescent="0.25">
      <c r="B147" s="6" t="s">
        <v>113</v>
      </c>
      <c r="C147" s="6" t="s">
        <v>114</v>
      </c>
      <c r="D147" s="6" t="s">
        <v>199</v>
      </c>
      <c r="E147" s="6" t="s">
        <v>206</v>
      </c>
      <c r="F147" s="7">
        <v>13800000</v>
      </c>
      <c r="G147" s="35">
        <v>1200000</v>
      </c>
      <c r="H147" s="7">
        <v>11.5</v>
      </c>
      <c r="I147" s="7" t="s">
        <v>69</v>
      </c>
      <c r="J147" s="46">
        <v>2450</v>
      </c>
      <c r="K147" s="46">
        <v>2019</v>
      </c>
      <c r="L147" s="46" t="s">
        <v>267</v>
      </c>
      <c r="M147" s="76"/>
      <c r="N147" s="7" t="s">
        <v>260</v>
      </c>
      <c r="O147" s="35">
        <v>261600</v>
      </c>
      <c r="P147" s="38">
        <v>4062800</v>
      </c>
      <c r="Q147" s="38">
        <v>1421980</v>
      </c>
      <c r="R147" s="36">
        <f t="shared" si="2"/>
        <v>2640820</v>
      </c>
      <c r="S147" s="36">
        <f t="array" ref="S147">IFERROR(IF($F147="","",IF($T147=0,0,IF($G147=$T147,$F147-SUM(IFERROR(INDEX($P:$P,MATCH(1,($E147=$E:$E)*($I147=$I:$I)*("Avance 20%"=$N:$N),0)),0),IFERROR(INDEX($P:$P,MATCH(1,($E147=$E:$E)*($I147=$I:$I)*("Avance 15%"=$N:$N),0)),0)),$T147*$H147))),"REVISAR")</f>
        <v>2725948.5</v>
      </c>
      <c r="T147" s="35">
        <f t="shared" si="3"/>
        <v>237039</v>
      </c>
      <c r="U147" s="30"/>
      <c r="V147" s="6"/>
    </row>
    <row r="148" spans="2:22" ht="128.25" hidden="1" customHeight="1" x14ac:dyDescent="0.25">
      <c r="B148" s="6" t="s">
        <v>113</v>
      </c>
      <c r="C148" s="6" t="s">
        <v>114</v>
      </c>
      <c r="D148" s="6" t="s">
        <v>199</v>
      </c>
      <c r="E148" s="6" t="s">
        <v>206</v>
      </c>
      <c r="F148" s="7">
        <v>2400000</v>
      </c>
      <c r="G148" s="35">
        <v>200000</v>
      </c>
      <c r="H148" s="7">
        <v>12</v>
      </c>
      <c r="I148" s="7" t="s">
        <v>191</v>
      </c>
      <c r="J148" s="46">
        <v>2450</v>
      </c>
      <c r="K148" s="46">
        <v>2019</v>
      </c>
      <c r="L148" s="46" t="s">
        <v>267</v>
      </c>
      <c r="M148" s="76"/>
      <c r="N148" s="7" t="s">
        <v>194</v>
      </c>
      <c r="O148" s="35">
        <v>500</v>
      </c>
      <c r="P148" s="38"/>
      <c r="Q148" s="38"/>
      <c r="R148" s="36" t="str">
        <f t="shared" si="2"/>
        <v/>
      </c>
      <c r="S148" s="36">
        <f t="array" ref="S148">IFERROR(IF($F148="","",IF($T148=0,0,IF($G148=$T148,$F148-SUM(IFERROR(INDEX($P:$P,MATCH(1,($E148=$E:$E)*($I148=$I:$I)*("Avance 20%"=$N:$N),0)),0),IFERROR(INDEX($P:$P,MATCH(1,($E148=$E:$E)*($I148=$I:$I)*("Avance 15%"=$N:$N),0)),0)),$T148*$H148))),"REVISAR")</f>
        <v>2225952</v>
      </c>
      <c r="T148" s="35">
        <f t="shared" si="3"/>
        <v>185496</v>
      </c>
      <c r="U148" s="30"/>
      <c r="V148" s="6"/>
    </row>
    <row r="149" spans="2:22" ht="128.25" hidden="1" customHeight="1" x14ac:dyDescent="0.25">
      <c r="B149" s="6" t="s">
        <v>113</v>
      </c>
      <c r="C149" s="6" t="s">
        <v>114</v>
      </c>
      <c r="D149" s="6" t="s">
        <v>199</v>
      </c>
      <c r="E149" s="6" t="s">
        <v>206</v>
      </c>
      <c r="F149" s="7">
        <v>13800000</v>
      </c>
      <c r="G149" s="35">
        <v>1200000</v>
      </c>
      <c r="H149" s="7">
        <v>11.5</v>
      </c>
      <c r="I149" s="7" t="s">
        <v>69</v>
      </c>
      <c r="J149" s="46">
        <v>3029</v>
      </c>
      <c r="K149" s="46">
        <v>2019</v>
      </c>
      <c r="L149" s="46" t="s">
        <v>267</v>
      </c>
      <c r="M149" s="76"/>
      <c r="N149" s="7" t="s">
        <v>260</v>
      </c>
      <c r="O149" s="35">
        <v>6300</v>
      </c>
      <c r="P149" s="38">
        <v>105650</v>
      </c>
      <c r="Q149" s="38">
        <v>36977.5</v>
      </c>
      <c r="R149" s="36">
        <f t="shared" ref="R149:R212" si="4">IF(P149-Q149=0,"",P149-Q149)</f>
        <v>68672.5</v>
      </c>
      <c r="S149" s="36">
        <f t="array" ref="S149">IFERROR(IF($F149="","",IF($T149=0,0,IF($G149=$T149,$F149-SUM(IFERROR(INDEX($P:$P,MATCH(1,($E149=$E:$E)*($I149=$I:$I)*("Avance 20%"=$N:$N),0)),0),IFERROR(INDEX($P:$P,MATCH(1,($E149=$E:$E)*($I149=$I:$I)*("Avance 15%"=$N:$N),0)),0)),$T149*$H149))),"REVISAR")</f>
        <v>2725948.5</v>
      </c>
      <c r="T149" s="35">
        <f t="shared" si="3"/>
        <v>237039</v>
      </c>
      <c r="U149" s="30"/>
      <c r="V149" s="6"/>
    </row>
    <row r="150" spans="2:22" ht="128.25" hidden="1" customHeight="1" x14ac:dyDescent="0.25">
      <c r="B150" s="6" t="s">
        <v>113</v>
      </c>
      <c r="C150" s="6" t="s">
        <v>114</v>
      </c>
      <c r="D150" s="6" t="s">
        <v>199</v>
      </c>
      <c r="E150" s="6" t="s">
        <v>206</v>
      </c>
      <c r="F150" s="7">
        <v>2400000</v>
      </c>
      <c r="G150" s="35">
        <v>200000</v>
      </c>
      <c r="H150" s="7">
        <v>12</v>
      </c>
      <c r="I150" s="7" t="s">
        <v>191</v>
      </c>
      <c r="J150" s="46">
        <v>3029</v>
      </c>
      <c r="K150" s="46">
        <v>2019</v>
      </c>
      <c r="L150" s="46" t="s">
        <v>267</v>
      </c>
      <c r="M150" s="76"/>
      <c r="N150" s="7" t="s">
        <v>194</v>
      </c>
      <c r="O150" s="35">
        <v>500</v>
      </c>
      <c r="P150" s="38"/>
      <c r="Q150" s="38"/>
      <c r="R150" s="36" t="str">
        <f t="shared" si="4"/>
        <v/>
      </c>
      <c r="S150" s="36">
        <f t="array" ref="S150">IFERROR(IF($F150="","",IF($T150=0,0,IF($G150=$T150,$F150-SUM(IFERROR(INDEX($P:$P,MATCH(1,($E150=$E:$E)*($I150=$I:$I)*("Avance 20%"=$N:$N),0)),0),IFERROR(INDEX($P:$P,MATCH(1,($E150=$E:$E)*($I150=$I:$I)*("Avance 15%"=$N:$N),0)),0)),$T150*$H150))),"REVISAR")</f>
        <v>2225952</v>
      </c>
      <c r="T150" s="35">
        <f t="shared" si="3"/>
        <v>185496</v>
      </c>
      <c r="U150" s="30"/>
      <c r="V150" s="6"/>
    </row>
    <row r="151" spans="2:22" ht="71.25" hidden="1" customHeight="1" x14ac:dyDescent="0.25">
      <c r="B151" s="6" t="s">
        <v>232</v>
      </c>
      <c r="C151" s="54"/>
      <c r="D151" s="6" t="s">
        <v>199</v>
      </c>
      <c r="E151" s="6" t="s">
        <v>233</v>
      </c>
      <c r="F151" s="7">
        <v>9200000</v>
      </c>
      <c r="G151" s="35">
        <v>800000</v>
      </c>
      <c r="H151" s="7">
        <v>11.5</v>
      </c>
      <c r="I151" s="7" t="s">
        <v>69</v>
      </c>
      <c r="J151" s="46" t="s">
        <v>273</v>
      </c>
      <c r="K151" s="46">
        <v>2018</v>
      </c>
      <c r="L151" s="46" t="s">
        <v>264</v>
      </c>
      <c r="M151" s="77" t="s">
        <v>196</v>
      </c>
      <c r="N151" s="7" t="s">
        <v>190</v>
      </c>
      <c r="O151" s="35" t="s">
        <v>196</v>
      </c>
      <c r="P151" s="7">
        <v>1840000</v>
      </c>
      <c r="Q151" s="7">
        <v>0</v>
      </c>
      <c r="R151" s="36">
        <f t="shared" si="4"/>
        <v>1840000</v>
      </c>
      <c r="S151" s="36">
        <f t="array" ref="S151">IFERROR(IF($F151="","",IF($T151=0,0,IF($G151=$T151,$F151-SUM(IFERROR(INDEX($P:$P,MATCH(1,($E151=$E:$E)*($I151=$I:$I)*("Avance 20%"=$N:$N),0)),0),IFERROR(INDEX($P:$P,MATCH(1,($E151=$E:$E)*($I151=$I:$I)*("Avance 15%"=$N:$N),0)),0)),$T151*$H151))),"REVISAR")</f>
        <v>4257656.5</v>
      </c>
      <c r="T151" s="35">
        <f t="shared" si="3"/>
        <v>370231</v>
      </c>
      <c r="U151" s="30"/>
      <c r="V151" s="6"/>
    </row>
    <row r="152" spans="2:22" ht="71.25" hidden="1" customHeight="1" x14ac:dyDescent="0.25">
      <c r="B152" s="6" t="s">
        <v>232</v>
      </c>
      <c r="C152" s="54"/>
      <c r="D152" s="6" t="s">
        <v>199</v>
      </c>
      <c r="E152" s="6" t="s">
        <v>233</v>
      </c>
      <c r="F152" s="7">
        <v>9200000</v>
      </c>
      <c r="G152" s="35">
        <v>800000</v>
      </c>
      <c r="H152" s="7">
        <v>11.5</v>
      </c>
      <c r="I152" s="7" t="s">
        <v>69</v>
      </c>
      <c r="J152" s="46">
        <v>981</v>
      </c>
      <c r="K152" s="46">
        <v>2018</v>
      </c>
      <c r="L152" s="46" t="s">
        <v>265</v>
      </c>
      <c r="M152" s="77" t="s">
        <v>196</v>
      </c>
      <c r="N152" s="7" t="s">
        <v>189</v>
      </c>
      <c r="O152" s="35" t="s">
        <v>196</v>
      </c>
      <c r="P152" s="7">
        <v>1380000</v>
      </c>
      <c r="Q152" s="7">
        <v>0</v>
      </c>
      <c r="R152" s="36">
        <f t="shared" si="4"/>
        <v>1380000</v>
      </c>
      <c r="S152" s="36">
        <f t="array" ref="S152">IFERROR(IF($F152="","",IF($T152=0,0,IF($G152=$T152,$F152-SUM(IFERROR(INDEX($P:$P,MATCH(1,($E152=$E:$E)*($I152=$I:$I)*("Avance 20%"=$N:$N),0)),0),IFERROR(INDEX($P:$P,MATCH(1,($E152=$E:$E)*($I152=$I:$I)*("Avance 15%"=$N:$N),0)),0)),$T152*$H152))),"REVISAR")</f>
        <v>4257656.5</v>
      </c>
      <c r="T152" s="35">
        <f t="shared" si="3"/>
        <v>370231</v>
      </c>
      <c r="U152" s="30"/>
      <c r="V152" s="6"/>
    </row>
    <row r="153" spans="2:22" ht="71.25" hidden="1" customHeight="1" x14ac:dyDescent="0.25">
      <c r="B153" s="6" t="s">
        <v>232</v>
      </c>
      <c r="C153" s="54"/>
      <c r="D153" s="6" t="s">
        <v>199</v>
      </c>
      <c r="E153" s="6" t="s">
        <v>233</v>
      </c>
      <c r="F153" s="7">
        <v>9200000</v>
      </c>
      <c r="G153" s="35">
        <v>800000</v>
      </c>
      <c r="H153" s="7">
        <v>11.5</v>
      </c>
      <c r="I153" s="7" t="s">
        <v>69</v>
      </c>
      <c r="J153" s="46">
        <v>1750</v>
      </c>
      <c r="K153" s="46">
        <v>2018</v>
      </c>
      <c r="L153" s="46" t="s">
        <v>265</v>
      </c>
      <c r="M153" s="76"/>
      <c r="N153" s="7" t="s">
        <v>192</v>
      </c>
      <c r="O153" s="35">
        <v>185269</v>
      </c>
      <c r="P153" s="7">
        <v>3242207.5</v>
      </c>
      <c r="Q153" s="7">
        <v>1134772.625</v>
      </c>
      <c r="R153" s="36">
        <f t="shared" si="4"/>
        <v>2107434.875</v>
      </c>
      <c r="S153" s="36">
        <f t="array" ref="S153">IFERROR(IF($F153="","",IF($T153=0,0,IF($G153=$T153,$F153-SUM(IFERROR(INDEX($P:$P,MATCH(1,($E153=$E:$E)*($I153=$I:$I)*("Avance 20%"=$N:$N),0)),0),IFERROR(INDEX($P:$P,MATCH(1,($E153=$E:$E)*($I153=$I:$I)*("Avance 15%"=$N:$N),0)),0)),$T153*$H153))),"REVISAR")</f>
        <v>4257656.5</v>
      </c>
      <c r="T153" s="35">
        <f t="shared" si="3"/>
        <v>370231</v>
      </c>
      <c r="U153" s="30"/>
      <c r="V153" s="6"/>
    </row>
    <row r="154" spans="2:22" ht="71.25" hidden="1" customHeight="1" x14ac:dyDescent="0.25">
      <c r="B154" s="6" t="s">
        <v>232</v>
      </c>
      <c r="C154" s="54"/>
      <c r="D154" s="6" t="s">
        <v>199</v>
      </c>
      <c r="E154" s="6" t="s">
        <v>233</v>
      </c>
      <c r="F154" s="7">
        <v>9200000</v>
      </c>
      <c r="G154" s="35">
        <v>800000</v>
      </c>
      <c r="H154" s="7">
        <v>11.5</v>
      </c>
      <c r="I154" s="7" t="s">
        <v>69</v>
      </c>
      <c r="J154" s="46">
        <v>2896</v>
      </c>
      <c r="K154" s="46">
        <v>2019</v>
      </c>
      <c r="L154" s="46" t="s">
        <v>267</v>
      </c>
      <c r="M154" s="76"/>
      <c r="N154" s="7" t="s">
        <v>192</v>
      </c>
      <c r="O154" s="35">
        <v>244500</v>
      </c>
      <c r="P154" s="7">
        <v>4278750</v>
      </c>
      <c r="Q154" s="7">
        <v>1497562.5</v>
      </c>
      <c r="R154" s="36">
        <f t="shared" si="4"/>
        <v>2781187.5</v>
      </c>
      <c r="S154" s="36">
        <f t="array" ref="S154">IFERROR(IF($F154="","",IF($T154=0,0,IF($G154=$T154,$F154-SUM(IFERROR(INDEX($P:$P,MATCH(1,($E154=$E:$E)*($I154=$I:$I)*("Avance 20%"=$N:$N),0)),0),IFERROR(INDEX($P:$P,MATCH(1,($E154=$E:$E)*($I154=$I:$I)*("Avance 15%"=$N:$N),0)),0)),$T154*$H154))),"REVISAR")</f>
        <v>4257656.5</v>
      </c>
      <c r="T154" s="35">
        <f t="shared" si="3"/>
        <v>370231</v>
      </c>
      <c r="U154" s="30"/>
      <c r="V154" s="6"/>
    </row>
    <row r="155" spans="2:22" ht="57" hidden="1" customHeight="1" x14ac:dyDescent="0.25">
      <c r="B155" s="6" t="s">
        <v>100</v>
      </c>
      <c r="C155" s="32" t="s">
        <v>101</v>
      </c>
      <c r="D155" s="6" t="s">
        <v>199</v>
      </c>
      <c r="E155" s="6" t="s">
        <v>215</v>
      </c>
      <c r="F155" s="7">
        <v>2300000</v>
      </c>
      <c r="G155" s="35">
        <v>200000</v>
      </c>
      <c r="H155" s="7">
        <v>11.5</v>
      </c>
      <c r="I155" s="7" t="s">
        <v>69</v>
      </c>
      <c r="J155" s="46" t="s">
        <v>274</v>
      </c>
      <c r="K155" s="46">
        <v>2018</v>
      </c>
      <c r="L155" s="46" t="s">
        <v>264</v>
      </c>
      <c r="M155" s="77" t="s">
        <v>196</v>
      </c>
      <c r="N155" s="7" t="s">
        <v>190</v>
      </c>
      <c r="O155" s="35" t="s">
        <v>196</v>
      </c>
      <c r="P155" s="7">
        <v>460000</v>
      </c>
      <c r="Q155" s="7">
        <v>0</v>
      </c>
      <c r="R155" s="36">
        <f t="shared" si="4"/>
        <v>460000</v>
      </c>
      <c r="S155" s="36">
        <f t="array" ref="S155">IFERROR(IF($F155="","",IF($T155=0,0,IF($G155=$T155,$F155-SUM(IFERROR(INDEX($P:$P,MATCH(1,($E155=$E:$E)*($I155=$I:$I)*("Avance 20%"=$N:$N),0)),0),IFERROR(INDEX($P:$P,MATCH(1,($E155=$E:$E)*($I155=$I:$I)*("Avance 15%"=$N:$N),0)),0)),$T155*$H155))),"REVISAR")</f>
        <v>0</v>
      </c>
      <c r="T155" s="35">
        <f t="shared" ref="T155:T218" si="5">IF($G155="","",IF($G155-SUMIFS($O:$O,$E:$E,$E155,$I:$I,$I155)&lt;0,0,$G155-SUMIFS($O:$O,$E:$E,$E155,$I:$I,$I155)))</f>
        <v>0</v>
      </c>
      <c r="U155" s="30" t="s">
        <v>27</v>
      </c>
      <c r="V155" s="6"/>
    </row>
    <row r="156" spans="2:22" ht="57" hidden="1" customHeight="1" x14ac:dyDescent="0.25">
      <c r="B156" s="6" t="s">
        <v>100</v>
      </c>
      <c r="C156" s="32" t="s">
        <v>101</v>
      </c>
      <c r="D156" s="6" t="s">
        <v>199</v>
      </c>
      <c r="E156" s="6" t="s">
        <v>215</v>
      </c>
      <c r="F156" s="7">
        <v>2300000</v>
      </c>
      <c r="G156" s="35">
        <v>200000</v>
      </c>
      <c r="H156" s="7">
        <v>11.5</v>
      </c>
      <c r="I156" s="7" t="s">
        <v>69</v>
      </c>
      <c r="J156" s="46">
        <v>643</v>
      </c>
      <c r="K156" s="46">
        <v>2018</v>
      </c>
      <c r="L156" s="46" t="s">
        <v>265</v>
      </c>
      <c r="M156" s="77" t="s">
        <v>196</v>
      </c>
      <c r="N156" s="7" t="s">
        <v>189</v>
      </c>
      <c r="O156" s="35" t="s">
        <v>196</v>
      </c>
      <c r="P156" s="7">
        <v>345000</v>
      </c>
      <c r="Q156" s="7">
        <v>0</v>
      </c>
      <c r="R156" s="36">
        <f t="shared" si="4"/>
        <v>345000</v>
      </c>
      <c r="S156" s="36">
        <f t="array" ref="S156">IFERROR(IF($F156="","",IF($T156=0,0,IF($G156=$T156,$F156-SUM(IFERROR(INDEX($P:$P,MATCH(1,($E156=$E:$E)*($I156=$I:$I)*("Avance 20%"=$N:$N),0)),0),IFERROR(INDEX($P:$P,MATCH(1,($E156=$E:$E)*($I156=$I:$I)*("Avance 15%"=$N:$N),0)),0)),$T156*$H156))),"REVISAR")</f>
        <v>0</v>
      </c>
      <c r="T156" s="35">
        <f t="shared" si="5"/>
        <v>0</v>
      </c>
      <c r="U156" s="30" t="s">
        <v>27</v>
      </c>
      <c r="V156" s="6"/>
    </row>
    <row r="157" spans="2:22" ht="57" hidden="1" customHeight="1" x14ac:dyDescent="0.25">
      <c r="B157" s="6" t="s">
        <v>100</v>
      </c>
      <c r="C157" s="32" t="s">
        <v>101</v>
      </c>
      <c r="D157" s="6" t="s">
        <v>199</v>
      </c>
      <c r="E157" s="6" t="s">
        <v>215</v>
      </c>
      <c r="F157" s="7">
        <v>2300000</v>
      </c>
      <c r="G157" s="35">
        <v>200000</v>
      </c>
      <c r="H157" s="7">
        <v>11.5</v>
      </c>
      <c r="I157" s="7" t="s">
        <v>69</v>
      </c>
      <c r="J157" s="46">
        <v>1768</v>
      </c>
      <c r="K157" s="46">
        <v>2018</v>
      </c>
      <c r="L157" s="46" t="s">
        <v>265</v>
      </c>
      <c r="M157" s="76"/>
      <c r="N157" s="7" t="s">
        <v>192</v>
      </c>
      <c r="O157" s="35">
        <v>101144</v>
      </c>
      <c r="P157" s="7">
        <v>1466588</v>
      </c>
      <c r="Q157" s="7">
        <v>513305.8</v>
      </c>
      <c r="R157" s="36">
        <f t="shared" si="4"/>
        <v>953282.2</v>
      </c>
      <c r="S157" s="36">
        <f t="array" ref="S157">IFERROR(IF($F157="","",IF($T157=0,0,IF($G157=$T157,$F157-SUM(IFERROR(INDEX($P:$P,MATCH(1,($E157=$E:$E)*($I157=$I:$I)*("Avance 20%"=$N:$N),0)),0),IFERROR(INDEX($P:$P,MATCH(1,($E157=$E:$E)*($I157=$I:$I)*("Avance 15%"=$N:$N),0)),0)),$T157*$H157))),"REVISAR")</f>
        <v>0</v>
      </c>
      <c r="T157" s="35">
        <f t="shared" si="5"/>
        <v>0</v>
      </c>
      <c r="U157" s="30" t="s">
        <v>27</v>
      </c>
      <c r="V157" s="6"/>
    </row>
    <row r="158" spans="2:22" ht="57" hidden="1" customHeight="1" x14ac:dyDescent="0.25">
      <c r="B158" s="6" t="s">
        <v>100</v>
      </c>
      <c r="C158" s="32" t="s">
        <v>101</v>
      </c>
      <c r="D158" s="6" t="s">
        <v>199</v>
      </c>
      <c r="E158" s="6" t="s">
        <v>215</v>
      </c>
      <c r="F158" s="7">
        <v>2300000</v>
      </c>
      <c r="G158" s="35">
        <v>200000</v>
      </c>
      <c r="H158" s="7">
        <v>11.5</v>
      </c>
      <c r="I158" s="7" t="s">
        <v>69</v>
      </c>
      <c r="J158" s="46">
        <v>1119</v>
      </c>
      <c r="K158" s="46">
        <v>2019</v>
      </c>
      <c r="L158" s="46" t="s">
        <v>267</v>
      </c>
      <c r="M158" s="76"/>
      <c r="N158" s="7" t="s">
        <v>192</v>
      </c>
      <c r="O158" s="35">
        <v>20000</v>
      </c>
      <c r="P158" s="7">
        <v>290000</v>
      </c>
      <c r="Q158" s="7">
        <v>101500</v>
      </c>
      <c r="R158" s="36">
        <f t="shared" si="4"/>
        <v>188500</v>
      </c>
      <c r="S158" s="36">
        <f t="array" ref="S158">IFERROR(IF($F158="","",IF($T158=0,0,IF($G158=$T158,$F158-SUM(IFERROR(INDEX($P:$P,MATCH(1,($E158=$E:$E)*($I158=$I:$I)*("Avance 20%"=$N:$N),0)),0),IFERROR(INDEX($P:$P,MATCH(1,($E158=$E:$E)*($I158=$I:$I)*("Avance 15%"=$N:$N),0)),0)),$T158*$H158))),"REVISAR")</f>
        <v>0</v>
      </c>
      <c r="T158" s="35">
        <f t="shared" si="5"/>
        <v>0</v>
      </c>
      <c r="U158" s="30" t="s">
        <v>27</v>
      </c>
      <c r="V158" s="6"/>
    </row>
    <row r="159" spans="2:22" ht="57" hidden="1" customHeight="1" x14ac:dyDescent="0.25">
      <c r="B159" s="6" t="s">
        <v>100</v>
      </c>
      <c r="C159" s="32" t="s">
        <v>101</v>
      </c>
      <c r="D159" s="6" t="s">
        <v>199</v>
      </c>
      <c r="E159" s="6" t="s">
        <v>215</v>
      </c>
      <c r="F159" s="7">
        <v>2300000</v>
      </c>
      <c r="G159" s="35">
        <v>200000</v>
      </c>
      <c r="H159" s="7">
        <v>11.5</v>
      </c>
      <c r="I159" s="7" t="s">
        <v>69</v>
      </c>
      <c r="J159" s="46">
        <v>2462</v>
      </c>
      <c r="K159" s="46">
        <v>2019</v>
      </c>
      <c r="L159" s="46" t="s">
        <v>267</v>
      </c>
      <c r="M159" s="76"/>
      <c r="N159" s="7" t="s">
        <v>192</v>
      </c>
      <c r="O159" s="35">
        <v>10906</v>
      </c>
      <c r="P159" s="7">
        <v>158137</v>
      </c>
      <c r="Q159" s="7">
        <v>55347.95</v>
      </c>
      <c r="R159" s="36">
        <f t="shared" si="4"/>
        <v>102789.05</v>
      </c>
      <c r="S159" s="36">
        <f t="array" ref="S159">IFERROR(IF($F159="","",IF($T159=0,0,IF($G159=$T159,$F159-SUM(IFERROR(INDEX($P:$P,MATCH(1,($E159=$E:$E)*($I159=$I:$I)*("Avance 20%"=$N:$N),0)),0),IFERROR(INDEX($P:$P,MATCH(1,($E159=$E:$E)*($I159=$I:$I)*("Avance 15%"=$N:$N),0)),0)),$T159*$H159))),"REVISAR")</f>
        <v>0</v>
      </c>
      <c r="T159" s="35">
        <f t="shared" si="5"/>
        <v>0</v>
      </c>
      <c r="U159" s="30" t="s">
        <v>27</v>
      </c>
      <c r="V159" s="6"/>
    </row>
    <row r="160" spans="2:22" ht="57" hidden="1" customHeight="1" x14ac:dyDescent="0.25">
      <c r="B160" s="6" t="s">
        <v>100</v>
      </c>
      <c r="C160" s="32" t="s">
        <v>101</v>
      </c>
      <c r="D160" s="6" t="s">
        <v>199</v>
      </c>
      <c r="E160" s="6" t="s">
        <v>215</v>
      </c>
      <c r="F160" s="7">
        <v>2300000</v>
      </c>
      <c r="G160" s="35">
        <v>200000</v>
      </c>
      <c r="H160" s="7">
        <v>11.5</v>
      </c>
      <c r="I160" s="7" t="s">
        <v>69</v>
      </c>
      <c r="J160" s="46">
        <v>2462</v>
      </c>
      <c r="K160" s="46">
        <v>2019</v>
      </c>
      <c r="L160" s="46" t="s">
        <v>267</v>
      </c>
      <c r="M160" s="76"/>
      <c r="N160" s="7" t="s">
        <v>192</v>
      </c>
      <c r="O160" s="35">
        <v>67950</v>
      </c>
      <c r="P160" s="7">
        <v>985275</v>
      </c>
      <c r="Q160" s="7">
        <v>134846.25</v>
      </c>
      <c r="R160" s="36">
        <f t="shared" si="4"/>
        <v>850428.75</v>
      </c>
      <c r="S160" s="36">
        <f t="array" ref="S160">IFERROR(IF($F160="","",IF($T160=0,0,IF($G160=$T160,$F160-SUM(IFERROR(INDEX($P:$P,MATCH(1,($E160=$E:$E)*($I160=$I:$I)*("Avance 20%"=$N:$N),0)),0),IFERROR(INDEX($P:$P,MATCH(1,($E160=$E:$E)*($I160=$I:$I)*("Avance 15%"=$N:$N),0)),0)),$T160*$H160))),"REVISAR")</f>
        <v>0</v>
      </c>
      <c r="T160" s="35">
        <f t="shared" si="5"/>
        <v>0</v>
      </c>
      <c r="U160" s="30" t="s">
        <v>27</v>
      </c>
      <c r="V160" s="6"/>
    </row>
    <row r="161" spans="2:22" ht="42.75" hidden="1" customHeight="1" x14ac:dyDescent="0.25">
      <c r="B161" s="6" t="s">
        <v>254</v>
      </c>
      <c r="C161" s="42"/>
      <c r="D161" s="6" t="s">
        <v>199</v>
      </c>
      <c r="E161" s="6" t="s">
        <v>255</v>
      </c>
      <c r="F161" s="7">
        <v>2100000</v>
      </c>
      <c r="G161" s="35">
        <v>300000</v>
      </c>
      <c r="H161" s="7">
        <v>7</v>
      </c>
      <c r="I161" s="7" t="s">
        <v>72</v>
      </c>
      <c r="J161" s="46" t="s">
        <v>275</v>
      </c>
      <c r="K161" s="46">
        <v>2018</v>
      </c>
      <c r="L161" s="46" t="s">
        <v>264</v>
      </c>
      <c r="M161" s="77" t="s">
        <v>196</v>
      </c>
      <c r="N161" s="7" t="s">
        <v>190</v>
      </c>
      <c r="O161" s="35" t="s">
        <v>196</v>
      </c>
      <c r="P161" s="7">
        <v>420000</v>
      </c>
      <c r="Q161" s="7">
        <v>0</v>
      </c>
      <c r="R161" s="36">
        <f t="shared" si="4"/>
        <v>420000</v>
      </c>
      <c r="S161" s="36">
        <f t="array" ref="S161">IFERROR(IF($F161="","",IF($T161=0,0,IF($G161=$T161,$F161-SUM(IFERROR(INDEX($P:$P,MATCH(1,($E161=$E:$E)*($I161=$I:$I)*("Avance 20%"=$N:$N),0)),0),IFERROR(INDEX($P:$P,MATCH(1,($E161=$E:$E)*($I161=$I:$I)*("Avance 15%"=$N:$N),0)),0)),$T161*$H161))),"REVISAR")</f>
        <v>1921500</v>
      </c>
      <c r="T161" s="35">
        <f t="shared" si="5"/>
        <v>274500</v>
      </c>
      <c r="U161" s="30"/>
      <c r="V161" s="6"/>
    </row>
    <row r="162" spans="2:22" ht="42.75" hidden="1" customHeight="1" x14ac:dyDescent="0.25">
      <c r="B162" s="6" t="s">
        <v>254</v>
      </c>
      <c r="C162" s="42"/>
      <c r="D162" s="6" t="s">
        <v>199</v>
      </c>
      <c r="E162" s="6" t="s">
        <v>255</v>
      </c>
      <c r="F162" s="7">
        <v>2100000</v>
      </c>
      <c r="G162" s="35">
        <v>300000</v>
      </c>
      <c r="H162" s="7">
        <v>7</v>
      </c>
      <c r="I162" s="7" t="s">
        <v>72</v>
      </c>
      <c r="J162" s="46">
        <v>587</v>
      </c>
      <c r="K162" s="46">
        <v>2018</v>
      </c>
      <c r="L162" s="46" t="s">
        <v>265</v>
      </c>
      <c r="M162" s="77" t="s">
        <v>196</v>
      </c>
      <c r="N162" s="7" t="s">
        <v>189</v>
      </c>
      <c r="O162" s="35" t="s">
        <v>196</v>
      </c>
      <c r="P162" s="7">
        <v>315000</v>
      </c>
      <c r="Q162" s="7">
        <v>0</v>
      </c>
      <c r="R162" s="36">
        <f t="shared" si="4"/>
        <v>315000</v>
      </c>
      <c r="S162" s="36">
        <f t="array" ref="S162">IFERROR(IF($F162="","",IF($T162=0,0,IF($G162=$T162,$F162-SUM(IFERROR(INDEX($P:$P,MATCH(1,($E162=$E:$E)*($I162=$I:$I)*("Avance 20%"=$N:$N),0)),0),IFERROR(INDEX($P:$P,MATCH(1,($E162=$E:$E)*($I162=$I:$I)*("Avance 15%"=$N:$N),0)),0)),$T162*$H162))),"REVISAR")</f>
        <v>1921500</v>
      </c>
      <c r="T162" s="35">
        <f t="shared" si="5"/>
        <v>274500</v>
      </c>
      <c r="U162" s="30"/>
      <c r="V162" s="6"/>
    </row>
    <row r="163" spans="2:22" ht="42.75" hidden="1" customHeight="1" x14ac:dyDescent="0.25">
      <c r="B163" s="6" t="s">
        <v>254</v>
      </c>
      <c r="C163" s="42"/>
      <c r="D163" s="6" t="s">
        <v>199</v>
      </c>
      <c r="E163" s="6" t="s">
        <v>255</v>
      </c>
      <c r="F163" s="7">
        <v>2100000</v>
      </c>
      <c r="G163" s="35">
        <v>300000</v>
      </c>
      <c r="H163" s="7">
        <v>7</v>
      </c>
      <c r="I163" s="7" t="s">
        <v>72</v>
      </c>
      <c r="J163" s="46">
        <v>431</v>
      </c>
      <c r="K163" s="46">
        <v>2019</v>
      </c>
      <c r="L163" s="46" t="s">
        <v>267</v>
      </c>
      <c r="M163" s="76"/>
      <c r="N163" s="7" t="s">
        <v>260</v>
      </c>
      <c r="O163" s="35">
        <v>25500</v>
      </c>
      <c r="P163" s="7">
        <v>178499.99999999994</v>
      </c>
      <c r="Q163" s="7">
        <v>62474.999999999978</v>
      </c>
      <c r="R163" s="36">
        <f t="shared" si="4"/>
        <v>116024.99999999997</v>
      </c>
      <c r="S163" s="36">
        <f t="array" ref="S163">IFERROR(IF($F163="","",IF($T163=0,0,IF($G163=$T163,$F163-SUM(IFERROR(INDEX($P:$P,MATCH(1,($E163=$E:$E)*($I163=$I:$I)*("Avance 20%"=$N:$N),0)),0),IFERROR(INDEX($P:$P,MATCH(1,($E163=$E:$E)*($I163=$I:$I)*("Avance 15%"=$N:$N),0)),0)),$T163*$H163))),"REVISAR")</f>
        <v>1921500</v>
      </c>
      <c r="T163" s="35">
        <f t="shared" si="5"/>
        <v>274500</v>
      </c>
      <c r="U163" s="30"/>
      <c r="V163" s="6"/>
    </row>
    <row r="164" spans="2:22" ht="57" hidden="1" customHeight="1" x14ac:dyDescent="0.25">
      <c r="B164" s="6" t="s">
        <v>225</v>
      </c>
      <c r="C164" s="42"/>
      <c r="D164" s="6" t="s">
        <v>199</v>
      </c>
      <c r="E164" s="6" t="s">
        <v>226</v>
      </c>
      <c r="F164" s="7">
        <v>11500000</v>
      </c>
      <c r="G164" s="35">
        <v>1000000</v>
      </c>
      <c r="H164" s="7">
        <v>11.5</v>
      </c>
      <c r="I164" s="7" t="s">
        <v>69</v>
      </c>
      <c r="J164" s="46" t="s">
        <v>276</v>
      </c>
      <c r="K164" s="46">
        <v>2018</v>
      </c>
      <c r="L164" s="46" t="s">
        <v>264</v>
      </c>
      <c r="M164" s="77" t="s">
        <v>196</v>
      </c>
      <c r="N164" s="7" t="s">
        <v>190</v>
      </c>
      <c r="O164" s="35" t="s">
        <v>196</v>
      </c>
      <c r="P164" s="7">
        <v>2300000</v>
      </c>
      <c r="Q164" s="7">
        <v>0</v>
      </c>
      <c r="R164" s="36">
        <f t="shared" si="4"/>
        <v>2300000</v>
      </c>
      <c r="S164" s="36">
        <f t="array" ref="S164">IFERROR(IF($F164="","",IF($T164=0,0,IF($G164=$T164,$F164-SUM(IFERROR(INDEX($P:$P,MATCH(1,($E164=$E:$E)*($I164=$I:$I)*("Avance 20%"=$N:$N),0)),0),IFERROR(INDEX($P:$P,MATCH(1,($E164=$E:$E)*($I164=$I:$I)*("Avance 15%"=$N:$N),0)),0)),$T164*$H164))),"REVISAR")</f>
        <v>3891600</v>
      </c>
      <c r="T164" s="35">
        <f t="shared" si="5"/>
        <v>338400</v>
      </c>
      <c r="U164" s="30"/>
      <c r="V164" s="6"/>
    </row>
    <row r="165" spans="2:22" ht="57" hidden="1" customHeight="1" x14ac:dyDescent="0.25">
      <c r="B165" s="6" t="s">
        <v>225</v>
      </c>
      <c r="C165" s="42"/>
      <c r="D165" s="6" t="s">
        <v>199</v>
      </c>
      <c r="E165" s="6" t="s">
        <v>226</v>
      </c>
      <c r="F165" s="7">
        <v>2400000</v>
      </c>
      <c r="G165" s="35">
        <v>200000</v>
      </c>
      <c r="H165" s="7">
        <v>12</v>
      </c>
      <c r="I165" s="7" t="s">
        <v>191</v>
      </c>
      <c r="J165" s="46" t="s">
        <v>276</v>
      </c>
      <c r="K165" s="46">
        <v>2018</v>
      </c>
      <c r="L165" s="46" t="s">
        <v>264</v>
      </c>
      <c r="M165" s="77" t="s">
        <v>196</v>
      </c>
      <c r="N165" s="7" t="s">
        <v>190</v>
      </c>
      <c r="O165" s="35" t="s">
        <v>196</v>
      </c>
      <c r="P165" s="7">
        <v>480000</v>
      </c>
      <c r="Q165" s="7">
        <v>0</v>
      </c>
      <c r="R165" s="36">
        <f t="shared" si="4"/>
        <v>480000</v>
      </c>
      <c r="S165" s="36">
        <f t="array" ref="S165">IFERROR(IF($F165="","",IF($T165=0,0,IF($G165=$T165,$F165-SUM(IFERROR(INDEX($P:$P,MATCH(1,($E165=$E:$E)*($I165=$I:$I)*("Avance 20%"=$N:$N),0)),0),IFERROR(INDEX($P:$P,MATCH(1,($E165=$E:$E)*($I165=$I:$I)*("Avance 15%"=$N:$N),0)),0)),$T165*$H165))),"REVISAR")</f>
        <v>2340000</v>
      </c>
      <c r="T165" s="35">
        <f t="shared" si="5"/>
        <v>195000</v>
      </c>
      <c r="U165" s="30"/>
      <c r="V165" s="6"/>
    </row>
    <row r="166" spans="2:22" ht="42.75" hidden="1" customHeight="1" x14ac:dyDescent="0.25">
      <c r="B166" s="6" t="s">
        <v>227</v>
      </c>
      <c r="C166" s="53" t="s">
        <v>358</v>
      </c>
      <c r="D166" s="6" t="s">
        <v>199</v>
      </c>
      <c r="E166" s="6" t="s">
        <v>228</v>
      </c>
      <c r="F166" s="48">
        <v>11500000</v>
      </c>
      <c r="G166" s="49">
        <v>1000000</v>
      </c>
      <c r="H166" s="48">
        <v>11.5</v>
      </c>
      <c r="I166" s="7" t="s">
        <v>69</v>
      </c>
      <c r="J166" s="46" t="s">
        <v>317</v>
      </c>
      <c r="K166" s="46">
        <v>2018</v>
      </c>
      <c r="L166" s="46" t="s">
        <v>264</v>
      </c>
      <c r="M166" s="77" t="s">
        <v>196</v>
      </c>
      <c r="N166" s="7" t="s">
        <v>190</v>
      </c>
      <c r="O166" s="35" t="s">
        <v>196</v>
      </c>
      <c r="P166" s="48">
        <v>2300000</v>
      </c>
      <c r="Q166" s="7">
        <v>0</v>
      </c>
      <c r="R166" s="36">
        <f t="shared" si="4"/>
        <v>2300000</v>
      </c>
      <c r="S166" s="36">
        <f t="array" ref="S166">IFERROR(IF($F166="","",IF($T166=0,0,IF($G166=$T166,$F166-SUM(IFERROR(INDEX($P:$P,MATCH(1,($E166=$E:$E)*($I166=$I:$I)*("Avance 20%"=$N:$N),0)),0),IFERROR(INDEX($P:$P,MATCH(1,($E166=$E:$E)*($I166=$I:$I)*("Avance 15%"=$N:$N),0)),0)),$T166*$H166))),"REVISAR")</f>
        <v>1567001.5</v>
      </c>
      <c r="T166" s="35">
        <f t="shared" si="5"/>
        <v>136261</v>
      </c>
      <c r="U166" s="30"/>
      <c r="V166" s="6"/>
    </row>
    <row r="167" spans="2:22" ht="42.75" hidden="1" customHeight="1" x14ac:dyDescent="0.25">
      <c r="B167" s="6" t="s">
        <v>227</v>
      </c>
      <c r="C167" s="53" t="s">
        <v>358</v>
      </c>
      <c r="D167" s="6" t="s">
        <v>199</v>
      </c>
      <c r="E167" s="6" t="s">
        <v>228</v>
      </c>
      <c r="F167" s="48">
        <v>1150000</v>
      </c>
      <c r="G167" s="49">
        <v>100000</v>
      </c>
      <c r="H167" s="48">
        <v>11.5</v>
      </c>
      <c r="I167" s="7" t="s">
        <v>191</v>
      </c>
      <c r="J167" s="46" t="s">
        <v>317</v>
      </c>
      <c r="K167" s="46">
        <v>2018</v>
      </c>
      <c r="L167" s="46" t="s">
        <v>264</v>
      </c>
      <c r="M167" s="77" t="s">
        <v>196</v>
      </c>
      <c r="N167" s="7" t="s">
        <v>190</v>
      </c>
      <c r="O167" s="35" t="s">
        <v>196</v>
      </c>
      <c r="P167" s="48">
        <v>230000</v>
      </c>
      <c r="Q167" s="7">
        <v>0</v>
      </c>
      <c r="R167" s="36">
        <f t="shared" si="4"/>
        <v>230000</v>
      </c>
      <c r="S167" s="36">
        <f t="array" ref="S167">IFERROR(IF($F167="","",IF($T167=0,0,IF($G167=$T167,$F167-SUM(IFERROR(INDEX($P:$P,MATCH(1,($E167=$E:$E)*($I167=$I:$I)*("Avance 20%"=$N:$N),0)),0),IFERROR(INDEX($P:$P,MATCH(1,($E167=$E:$E)*($I167=$I:$I)*("Avance 15%"=$N:$N),0)),0)),$T167*$H167))),"REVISAR")</f>
        <v>0</v>
      </c>
      <c r="T167" s="35">
        <f t="shared" si="5"/>
        <v>0</v>
      </c>
      <c r="U167" s="30" t="s">
        <v>27</v>
      </c>
      <c r="V167" s="6"/>
    </row>
    <row r="168" spans="2:22" ht="42.75" hidden="1" customHeight="1" x14ac:dyDescent="0.25">
      <c r="B168" s="6" t="s">
        <v>227</v>
      </c>
      <c r="C168" s="53" t="s">
        <v>358</v>
      </c>
      <c r="D168" s="6" t="s">
        <v>199</v>
      </c>
      <c r="E168" s="6" t="s">
        <v>228</v>
      </c>
      <c r="F168" s="48">
        <v>11500000</v>
      </c>
      <c r="G168" s="49">
        <v>1000000</v>
      </c>
      <c r="H168" s="48">
        <v>11.5</v>
      </c>
      <c r="I168" s="7" t="s">
        <v>69</v>
      </c>
      <c r="J168" s="46">
        <v>640</v>
      </c>
      <c r="K168" s="46">
        <v>2018</v>
      </c>
      <c r="L168" s="46" t="s">
        <v>265</v>
      </c>
      <c r="M168" s="77" t="s">
        <v>196</v>
      </c>
      <c r="N168" s="7" t="s">
        <v>189</v>
      </c>
      <c r="O168" s="35" t="s">
        <v>196</v>
      </c>
      <c r="P168" s="48">
        <v>1725000</v>
      </c>
      <c r="Q168" s="7">
        <v>0</v>
      </c>
      <c r="R168" s="36">
        <f t="shared" si="4"/>
        <v>1725000</v>
      </c>
      <c r="S168" s="36">
        <f t="array" ref="S168">IFERROR(IF($F168="","",IF($T168=0,0,IF($G168=$T168,$F168-SUM(IFERROR(INDEX($P:$P,MATCH(1,($E168=$E:$E)*($I168=$I:$I)*("Avance 20%"=$N:$N),0)),0),IFERROR(INDEX($P:$P,MATCH(1,($E168=$E:$E)*($I168=$I:$I)*("Avance 15%"=$N:$N),0)),0)),$T168*$H168))),"REVISAR")</f>
        <v>1567001.5</v>
      </c>
      <c r="T168" s="35">
        <f t="shared" si="5"/>
        <v>136261</v>
      </c>
      <c r="U168" s="30"/>
      <c r="V168" s="6"/>
    </row>
    <row r="169" spans="2:22" ht="42.75" hidden="1" customHeight="1" x14ac:dyDescent="0.25">
      <c r="B169" s="6" t="s">
        <v>227</v>
      </c>
      <c r="C169" s="53" t="s">
        <v>358</v>
      </c>
      <c r="D169" s="6" t="s">
        <v>199</v>
      </c>
      <c r="E169" s="6" t="s">
        <v>228</v>
      </c>
      <c r="F169" s="48">
        <v>1150000</v>
      </c>
      <c r="G169" s="49">
        <v>100000</v>
      </c>
      <c r="H169" s="48">
        <v>11.5</v>
      </c>
      <c r="I169" s="7" t="s">
        <v>191</v>
      </c>
      <c r="J169" s="46">
        <v>640</v>
      </c>
      <c r="K169" s="46">
        <v>2018</v>
      </c>
      <c r="L169" s="46" t="s">
        <v>265</v>
      </c>
      <c r="M169" s="77" t="s">
        <v>196</v>
      </c>
      <c r="N169" s="7" t="s">
        <v>189</v>
      </c>
      <c r="O169" s="35" t="s">
        <v>196</v>
      </c>
      <c r="P169" s="48">
        <v>172500</v>
      </c>
      <c r="Q169" s="7">
        <v>0</v>
      </c>
      <c r="R169" s="36">
        <f t="shared" si="4"/>
        <v>172500</v>
      </c>
      <c r="S169" s="36">
        <f t="array" ref="S169">IFERROR(IF($F169="","",IF($T169=0,0,IF($G169=$T169,$F169-SUM(IFERROR(INDEX($P:$P,MATCH(1,($E169=$E:$E)*($I169=$I:$I)*("Avance 20%"=$N:$N),0)),0),IFERROR(INDEX($P:$P,MATCH(1,($E169=$E:$E)*($I169=$I:$I)*("Avance 15%"=$N:$N),0)),0)),$T169*$H169))),"REVISAR")</f>
        <v>0</v>
      </c>
      <c r="T169" s="35">
        <f t="shared" si="5"/>
        <v>0</v>
      </c>
      <c r="U169" s="30" t="s">
        <v>27</v>
      </c>
      <c r="V169" s="6"/>
    </row>
    <row r="170" spans="2:22" ht="42.75" hidden="1" customHeight="1" x14ac:dyDescent="0.25">
      <c r="B170" s="6" t="s">
        <v>227</v>
      </c>
      <c r="C170" s="53" t="s">
        <v>358</v>
      </c>
      <c r="D170" s="6" t="s">
        <v>199</v>
      </c>
      <c r="E170" s="6" t="s">
        <v>228</v>
      </c>
      <c r="F170" s="48">
        <v>11500000</v>
      </c>
      <c r="G170" s="49">
        <v>1000000</v>
      </c>
      <c r="H170" s="48">
        <v>11.5</v>
      </c>
      <c r="I170" s="7" t="s">
        <v>69</v>
      </c>
      <c r="J170" s="46">
        <v>1629</v>
      </c>
      <c r="K170" s="46">
        <v>2018</v>
      </c>
      <c r="L170" s="46" t="s">
        <v>265</v>
      </c>
      <c r="M170" s="76"/>
      <c r="N170" s="7" t="s">
        <v>192</v>
      </c>
      <c r="O170" s="35">
        <v>100000</v>
      </c>
      <c r="P170" s="48">
        <v>1650000</v>
      </c>
      <c r="Q170" s="7">
        <v>577500</v>
      </c>
      <c r="R170" s="36">
        <f t="shared" si="4"/>
        <v>1072500</v>
      </c>
      <c r="S170" s="36">
        <f t="array" ref="S170">IFERROR(IF($F170="","",IF($T170=0,0,IF($G170=$T170,$F170-SUM(IFERROR(INDEX($P:$P,MATCH(1,($E170=$E:$E)*($I170=$I:$I)*("Avance 20%"=$N:$N),0)),0),IFERROR(INDEX($P:$P,MATCH(1,($E170=$E:$E)*($I170=$I:$I)*("Avance 15%"=$N:$N),0)),0)),$T170*$H170))),"REVISAR")</f>
        <v>1567001.5</v>
      </c>
      <c r="T170" s="35">
        <f t="shared" si="5"/>
        <v>136261</v>
      </c>
      <c r="U170" s="30"/>
      <c r="V170" s="6"/>
    </row>
    <row r="171" spans="2:22" ht="42.75" hidden="1" customHeight="1" x14ac:dyDescent="0.25">
      <c r="B171" s="6" t="s">
        <v>227</v>
      </c>
      <c r="C171" s="53" t="s">
        <v>358</v>
      </c>
      <c r="D171" s="6" t="s">
        <v>199</v>
      </c>
      <c r="E171" s="6" t="s">
        <v>228</v>
      </c>
      <c r="F171" s="48">
        <v>1150000</v>
      </c>
      <c r="G171" s="49">
        <v>100000</v>
      </c>
      <c r="H171" s="48">
        <v>11.5</v>
      </c>
      <c r="I171" s="7" t="s">
        <v>191</v>
      </c>
      <c r="J171" s="46">
        <v>1879</v>
      </c>
      <c r="K171" s="46">
        <v>2019</v>
      </c>
      <c r="L171" s="46" t="s">
        <v>267</v>
      </c>
      <c r="M171" s="76"/>
      <c r="N171" s="7" t="s">
        <v>194</v>
      </c>
      <c r="O171" s="35">
        <v>64000</v>
      </c>
      <c r="P171" s="48">
        <v>1088000</v>
      </c>
      <c r="Q171" s="48">
        <v>380799.99999999988</v>
      </c>
      <c r="R171" s="36">
        <f t="shared" si="4"/>
        <v>707200.00000000012</v>
      </c>
      <c r="S171" s="36">
        <f t="array" ref="S171">IFERROR(IF($F171="","",IF($T171=0,0,IF($G171=$T171,$F171-SUM(IFERROR(INDEX($P:$P,MATCH(1,($E171=$E:$E)*($I171=$I:$I)*("Avance 20%"=$N:$N),0)),0),IFERROR(INDEX($P:$P,MATCH(1,($E171=$E:$E)*($I171=$I:$I)*("Avance 15%"=$N:$N),0)),0)),$T171*$H171))),"REVISAR")</f>
        <v>0</v>
      </c>
      <c r="T171" s="35">
        <f t="shared" si="5"/>
        <v>0</v>
      </c>
      <c r="U171" s="30" t="s">
        <v>27</v>
      </c>
      <c r="V171" s="6"/>
    </row>
    <row r="172" spans="2:22" ht="42.75" hidden="1" customHeight="1" x14ac:dyDescent="0.25">
      <c r="B172" s="6" t="s">
        <v>227</v>
      </c>
      <c r="C172" s="53" t="s">
        <v>358</v>
      </c>
      <c r="D172" s="6" t="s">
        <v>199</v>
      </c>
      <c r="E172" s="6" t="s">
        <v>228</v>
      </c>
      <c r="F172" s="48">
        <v>11500000</v>
      </c>
      <c r="G172" s="49">
        <v>1000000</v>
      </c>
      <c r="H172" s="48">
        <v>11.5</v>
      </c>
      <c r="I172" s="7" t="s">
        <v>69</v>
      </c>
      <c r="J172" s="46">
        <v>1897</v>
      </c>
      <c r="K172" s="46">
        <v>2019</v>
      </c>
      <c r="L172" s="46" t="s">
        <v>267</v>
      </c>
      <c r="M172" s="76"/>
      <c r="N172" s="7" t="s">
        <v>192</v>
      </c>
      <c r="O172" s="35">
        <v>208980</v>
      </c>
      <c r="P172" s="48">
        <v>3448170</v>
      </c>
      <c r="Q172" s="7">
        <v>1206859.5</v>
      </c>
      <c r="R172" s="36">
        <f t="shared" si="4"/>
        <v>2241310.5</v>
      </c>
      <c r="S172" s="36">
        <f t="array" ref="S172">IFERROR(IF($F172="","",IF($T172=0,0,IF($G172=$T172,$F172-SUM(IFERROR(INDEX($P:$P,MATCH(1,($E172=$E:$E)*($I172=$I:$I)*("Avance 20%"=$N:$N),0)),0),IFERROR(INDEX($P:$P,MATCH(1,($E172=$E:$E)*($I172=$I:$I)*("Avance 15%"=$N:$N),0)),0)),$T172*$H172))),"REVISAR")</f>
        <v>1567001.5</v>
      </c>
      <c r="T172" s="35">
        <f t="shared" si="5"/>
        <v>136261</v>
      </c>
      <c r="U172" s="30"/>
      <c r="V172" s="6"/>
    </row>
    <row r="173" spans="2:22" ht="42.75" hidden="1" customHeight="1" x14ac:dyDescent="0.25">
      <c r="B173" s="6" t="s">
        <v>227</v>
      </c>
      <c r="C173" s="53" t="s">
        <v>358</v>
      </c>
      <c r="D173" s="6" t="s">
        <v>199</v>
      </c>
      <c r="E173" s="6" t="s">
        <v>228</v>
      </c>
      <c r="F173" s="48">
        <v>11500000</v>
      </c>
      <c r="G173" s="49">
        <v>1000000</v>
      </c>
      <c r="H173" s="48">
        <v>11.5</v>
      </c>
      <c r="I173" s="7" t="s">
        <v>69</v>
      </c>
      <c r="J173" s="46">
        <v>2277</v>
      </c>
      <c r="K173" s="46">
        <v>2019</v>
      </c>
      <c r="L173" s="46" t="s">
        <v>267</v>
      </c>
      <c r="M173" s="76"/>
      <c r="N173" s="7" t="s">
        <v>192</v>
      </c>
      <c r="O173" s="35">
        <v>100000</v>
      </c>
      <c r="P173" s="38">
        <v>2472306.1538461535</v>
      </c>
      <c r="Q173" s="38">
        <v>865307.15384615364</v>
      </c>
      <c r="R173" s="36">
        <f t="shared" si="4"/>
        <v>1606999</v>
      </c>
      <c r="S173" s="36">
        <f t="array" ref="S173">IFERROR(IF($F173="","",IF($T173=0,0,IF($G173=$T173,$F173-SUM(IFERROR(INDEX($P:$P,MATCH(1,($E173=$E:$E)*($I173=$I:$I)*("Avance 20%"=$N:$N),0)),0),IFERROR(INDEX($P:$P,MATCH(1,($E173=$E:$E)*($I173=$I:$I)*("Avance 15%"=$N:$N),0)),0)),$T173*$H173))),"REVISAR")</f>
        <v>1567001.5</v>
      </c>
      <c r="T173" s="35">
        <f t="shared" si="5"/>
        <v>136261</v>
      </c>
      <c r="U173" s="30"/>
      <c r="V173" s="6"/>
    </row>
    <row r="174" spans="2:22" ht="42.75" hidden="1" customHeight="1" x14ac:dyDescent="0.25">
      <c r="B174" s="6" t="s">
        <v>227</v>
      </c>
      <c r="C174" s="53" t="s">
        <v>358</v>
      </c>
      <c r="D174" s="6" t="s">
        <v>199</v>
      </c>
      <c r="E174" s="6" t="s">
        <v>228</v>
      </c>
      <c r="F174" s="48">
        <v>1150000</v>
      </c>
      <c r="G174" s="49">
        <v>100000</v>
      </c>
      <c r="H174" s="48">
        <v>11.5</v>
      </c>
      <c r="I174" s="7" t="s">
        <v>191</v>
      </c>
      <c r="J174" s="46">
        <v>2277</v>
      </c>
      <c r="K174" s="46">
        <v>2019</v>
      </c>
      <c r="L174" s="46" t="s">
        <v>267</v>
      </c>
      <c r="M174" s="76"/>
      <c r="N174" s="7" t="s">
        <v>194</v>
      </c>
      <c r="O174" s="35">
        <v>36000</v>
      </c>
      <c r="P174" s="38"/>
      <c r="Q174" s="38"/>
      <c r="R174" s="36" t="str">
        <f t="shared" si="4"/>
        <v/>
      </c>
      <c r="S174" s="36">
        <f t="array" ref="S174">IFERROR(IF($F174="","",IF($T174=0,0,IF($G174=$T174,$F174-SUM(IFERROR(INDEX($P:$P,MATCH(1,($E174=$E:$E)*($I174=$I:$I)*("Avance 20%"=$N:$N),0)),0),IFERROR(INDEX($P:$P,MATCH(1,($E174=$E:$E)*($I174=$I:$I)*("Avance 15%"=$N:$N),0)),0)),$T174*$H174))),"REVISAR")</f>
        <v>0</v>
      </c>
      <c r="T174" s="35">
        <f t="shared" si="5"/>
        <v>0</v>
      </c>
      <c r="U174" s="30" t="s">
        <v>27</v>
      </c>
      <c r="V174" s="6"/>
    </row>
    <row r="175" spans="2:22" ht="42.75" hidden="1" customHeight="1" x14ac:dyDescent="0.25">
      <c r="B175" s="6" t="s">
        <v>227</v>
      </c>
      <c r="C175" s="53" t="s">
        <v>358</v>
      </c>
      <c r="D175" s="6" t="s">
        <v>199</v>
      </c>
      <c r="E175" s="6" t="s">
        <v>228</v>
      </c>
      <c r="F175" s="48">
        <v>11500000</v>
      </c>
      <c r="G175" s="49">
        <v>1000000</v>
      </c>
      <c r="H175" s="48">
        <v>11.5</v>
      </c>
      <c r="I175" s="7" t="s">
        <v>69</v>
      </c>
      <c r="J175" s="46">
        <v>3053</v>
      </c>
      <c r="K175" s="46">
        <v>2019</v>
      </c>
      <c r="L175" s="46" t="s">
        <v>267</v>
      </c>
      <c r="M175" s="76"/>
      <c r="N175" s="7" t="s">
        <v>192</v>
      </c>
      <c r="O175" s="35">
        <v>176500</v>
      </c>
      <c r="P175" s="48">
        <v>2912250</v>
      </c>
      <c r="Q175" s="7">
        <v>0</v>
      </c>
      <c r="R175" s="36">
        <f t="shared" si="4"/>
        <v>2912250</v>
      </c>
      <c r="S175" s="36">
        <f t="array" ref="S175">IFERROR(IF($F175="","",IF($T175=0,0,IF($G175=$T175,$F175-SUM(IFERROR(INDEX($P:$P,MATCH(1,($E175=$E:$E)*($I175=$I:$I)*("Avance 20%"=$N:$N),0)),0),IFERROR(INDEX($P:$P,MATCH(1,($E175=$E:$E)*($I175=$I:$I)*("Avance 15%"=$N:$N),0)),0)),$T175*$H175))),"REVISAR")</f>
        <v>1567001.5</v>
      </c>
      <c r="T175" s="35">
        <f t="shared" si="5"/>
        <v>136261</v>
      </c>
      <c r="U175" s="30"/>
      <c r="V175" s="6"/>
    </row>
    <row r="176" spans="2:22" ht="42.75" hidden="1" customHeight="1" x14ac:dyDescent="0.25">
      <c r="B176" s="6" t="s">
        <v>227</v>
      </c>
      <c r="C176" s="53" t="s">
        <v>358</v>
      </c>
      <c r="D176" s="6" t="s">
        <v>199</v>
      </c>
      <c r="E176" s="6" t="s">
        <v>228</v>
      </c>
      <c r="F176" s="48">
        <v>11500000</v>
      </c>
      <c r="G176" s="49">
        <v>1000000</v>
      </c>
      <c r="H176" s="48">
        <v>11.5</v>
      </c>
      <c r="I176" s="7" t="s">
        <v>69</v>
      </c>
      <c r="J176" s="46" t="s">
        <v>349</v>
      </c>
      <c r="K176" s="46">
        <v>2019</v>
      </c>
      <c r="L176" s="46" t="s">
        <v>267</v>
      </c>
      <c r="M176" s="76"/>
      <c r="N176" s="7" t="s">
        <v>192</v>
      </c>
      <c r="O176" s="35">
        <v>278259</v>
      </c>
      <c r="P176" s="48">
        <v>4591273.5</v>
      </c>
      <c r="Q176" s="7">
        <v>1606945.7249999999</v>
      </c>
      <c r="R176" s="36">
        <f t="shared" si="4"/>
        <v>2984327.7750000004</v>
      </c>
      <c r="S176" s="36">
        <f t="array" ref="S176">IFERROR(IF($F176="","",IF($T176=0,0,IF($G176=$T176,$F176-SUM(IFERROR(INDEX($P:$P,MATCH(1,($E176=$E:$E)*($I176=$I:$I)*("Avance 20%"=$N:$N),0)),0),IFERROR(INDEX($P:$P,MATCH(1,($E176=$E:$E)*($I176=$I:$I)*("Avance 15%"=$N:$N),0)),0)),$T176*$H176))),"REVISAR")</f>
        <v>1567001.5</v>
      </c>
      <c r="T176" s="35">
        <f t="shared" si="5"/>
        <v>136261</v>
      </c>
      <c r="U176" s="30"/>
      <c r="V176" s="6"/>
    </row>
    <row r="177" spans="2:22" ht="42.75" hidden="1" customHeight="1" x14ac:dyDescent="0.25">
      <c r="B177" s="6" t="s">
        <v>227</v>
      </c>
      <c r="C177" s="53" t="s">
        <v>358</v>
      </c>
      <c r="D177" s="6" t="s">
        <v>199</v>
      </c>
      <c r="E177" s="6" t="s">
        <v>228</v>
      </c>
      <c r="F177" s="48">
        <v>11500000</v>
      </c>
      <c r="G177" s="49">
        <v>1000000</v>
      </c>
      <c r="H177" s="48">
        <v>11.5</v>
      </c>
      <c r="I177" s="7" t="s">
        <v>69</v>
      </c>
      <c r="J177" s="45"/>
      <c r="K177" s="45"/>
      <c r="L177" s="45"/>
      <c r="M177" s="76"/>
      <c r="N177" s="7" t="s">
        <v>192</v>
      </c>
      <c r="O177" s="39"/>
      <c r="P177" s="48">
        <v>1650000</v>
      </c>
      <c r="Q177" s="48">
        <v>577500</v>
      </c>
      <c r="R177" s="36">
        <f t="shared" si="4"/>
        <v>1072500</v>
      </c>
      <c r="S177" s="36">
        <f t="array" ref="S177">IFERROR(IF($F177="","",IF($T177=0,0,IF($G177=$T177,$F177-SUM(IFERROR(INDEX($P:$P,MATCH(1,($E177=$E:$E)*($I177=$I:$I)*("Avance 20%"=$N:$N),0)),0),IFERROR(INDEX($P:$P,MATCH(1,($E177=$E:$E)*($I177=$I:$I)*("Avance 15%"=$N:$N),0)),0)),$T177*$H177))),"REVISAR")</f>
        <v>1567001.5</v>
      </c>
      <c r="T177" s="35">
        <f t="shared" si="5"/>
        <v>136261</v>
      </c>
      <c r="U177" s="30"/>
      <c r="V177" s="6" t="s">
        <v>355</v>
      </c>
    </row>
    <row r="178" spans="2:22" ht="42.75" hidden="1" customHeight="1" x14ac:dyDescent="0.25">
      <c r="B178" s="6" t="s">
        <v>227</v>
      </c>
      <c r="C178" s="53" t="s">
        <v>358</v>
      </c>
      <c r="D178" s="6" t="s">
        <v>199</v>
      </c>
      <c r="E178" s="6" t="s">
        <v>228</v>
      </c>
      <c r="F178" s="48">
        <v>11500000</v>
      </c>
      <c r="G178" s="49">
        <v>1000000</v>
      </c>
      <c r="H178" s="48">
        <v>11.5</v>
      </c>
      <c r="I178" s="7" t="s">
        <v>69</v>
      </c>
      <c r="J178" s="45"/>
      <c r="K178" s="45"/>
      <c r="L178" s="45"/>
      <c r="M178" s="76"/>
      <c r="N178" s="7" t="s">
        <v>192</v>
      </c>
      <c r="O178" s="39"/>
      <c r="P178" s="48">
        <v>629000</v>
      </c>
      <c r="Q178" s="48">
        <v>77894.77</v>
      </c>
      <c r="R178" s="36">
        <f t="shared" si="4"/>
        <v>551105.23</v>
      </c>
      <c r="S178" s="36">
        <f t="array" ref="S178">IFERROR(IF($F178="","",IF($T178=0,0,IF($G178=$T178,$F178-SUM(IFERROR(INDEX($P:$P,MATCH(1,($E178=$E:$E)*($I178=$I:$I)*("Avance 20%"=$N:$N),0)),0),IFERROR(INDEX($P:$P,MATCH(1,($E178=$E:$E)*($I178=$I:$I)*("Avance 15%"=$N:$N),0)),0)),$T178*$H178))),"REVISAR")</f>
        <v>1567001.5</v>
      </c>
      <c r="T178" s="35">
        <f t="shared" si="5"/>
        <v>136261</v>
      </c>
      <c r="U178" s="30"/>
      <c r="V178" s="6" t="s">
        <v>355</v>
      </c>
    </row>
    <row r="179" spans="2:22" ht="28.5" hidden="1" customHeight="1" x14ac:dyDescent="0.25">
      <c r="B179" s="6" t="s">
        <v>102</v>
      </c>
      <c r="C179" s="32" t="s">
        <v>66</v>
      </c>
      <c r="D179" s="47" t="s">
        <v>199</v>
      </c>
      <c r="E179" s="32" t="s">
        <v>67</v>
      </c>
      <c r="F179" s="7">
        <v>23000000</v>
      </c>
      <c r="G179" s="35">
        <v>2300000</v>
      </c>
      <c r="H179" s="7">
        <v>10</v>
      </c>
      <c r="I179" s="7" t="s">
        <v>68</v>
      </c>
      <c r="J179" s="46" t="s">
        <v>277</v>
      </c>
      <c r="K179" s="46">
        <v>2018</v>
      </c>
      <c r="L179" s="46" t="s">
        <v>264</v>
      </c>
      <c r="M179" s="77" t="s">
        <v>196</v>
      </c>
      <c r="N179" s="7" t="s">
        <v>190</v>
      </c>
      <c r="O179" s="35" t="s">
        <v>196</v>
      </c>
      <c r="P179" s="7">
        <v>4600000</v>
      </c>
      <c r="Q179" s="7">
        <v>0</v>
      </c>
      <c r="R179" s="36">
        <f t="shared" si="4"/>
        <v>4600000</v>
      </c>
      <c r="S179" s="36">
        <f t="array" ref="S179">IFERROR(IF($F179="","",IF($T179=0,0,IF($G179=$T179,$F179-SUM(IFERROR(INDEX($P:$P,MATCH(1,($E179=$E:$E)*($I179=$I:$I)*("Avance 20%"=$N:$N),0)),0),IFERROR(INDEX($P:$P,MATCH(1,($E179=$E:$E)*($I179=$I:$I)*("Avance 15%"=$N:$N),0)),0)),$T179*$H179))),"REVISAR")</f>
        <v>1715000</v>
      </c>
      <c r="T179" s="35">
        <f t="shared" si="5"/>
        <v>171500</v>
      </c>
      <c r="U179" s="30"/>
      <c r="V179" s="6"/>
    </row>
    <row r="180" spans="2:22" ht="28.5" hidden="1" customHeight="1" x14ac:dyDescent="0.25">
      <c r="B180" s="6" t="s">
        <v>102</v>
      </c>
      <c r="C180" s="32" t="s">
        <v>66</v>
      </c>
      <c r="D180" s="47" t="s">
        <v>199</v>
      </c>
      <c r="E180" s="32" t="s">
        <v>67</v>
      </c>
      <c r="F180" s="7">
        <v>23000000</v>
      </c>
      <c r="G180" s="35">
        <v>2300000</v>
      </c>
      <c r="H180" s="7">
        <v>10</v>
      </c>
      <c r="I180" s="7" t="s">
        <v>68</v>
      </c>
      <c r="J180" s="46">
        <v>784</v>
      </c>
      <c r="K180" s="46">
        <v>2018</v>
      </c>
      <c r="L180" s="46" t="s">
        <v>265</v>
      </c>
      <c r="M180" s="77" t="s">
        <v>196</v>
      </c>
      <c r="N180" s="7" t="s">
        <v>189</v>
      </c>
      <c r="O180" s="35" t="s">
        <v>196</v>
      </c>
      <c r="P180" s="7">
        <v>3450000</v>
      </c>
      <c r="Q180" s="7">
        <v>0</v>
      </c>
      <c r="R180" s="36">
        <f t="shared" si="4"/>
        <v>3450000</v>
      </c>
      <c r="S180" s="36">
        <f t="array" ref="S180">IFERROR(IF($F180="","",IF($T180=0,0,IF($G180=$T180,$F180-SUM(IFERROR(INDEX($P:$P,MATCH(1,($E180=$E:$E)*($I180=$I:$I)*("Avance 20%"=$N:$N),0)),0),IFERROR(INDEX($P:$P,MATCH(1,($E180=$E:$E)*($I180=$I:$I)*("Avance 15%"=$N:$N),0)),0)),$T180*$H180))),"REVISAR")</f>
        <v>1715000</v>
      </c>
      <c r="T180" s="35">
        <f t="shared" si="5"/>
        <v>171500</v>
      </c>
      <c r="U180" s="30"/>
      <c r="V180" s="6"/>
    </row>
    <row r="181" spans="2:22" ht="28.5" hidden="1" customHeight="1" x14ac:dyDescent="0.25">
      <c r="B181" s="6" t="s">
        <v>102</v>
      </c>
      <c r="C181" s="32" t="s">
        <v>66</v>
      </c>
      <c r="D181" s="47" t="s">
        <v>199</v>
      </c>
      <c r="E181" s="32" t="s">
        <v>67</v>
      </c>
      <c r="F181" s="7">
        <v>23000000</v>
      </c>
      <c r="G181" s="35">
        <v>2300000</v>
      </c>
      <c r="H181" s="7">
        <v>10</v>
      </c>
      <c r="I181" s="7" t="s">
        <v>68</v>
      </c>
      <c r="J181" s="46">
        <v>1762</v>
      </c>
      <c r="K181" s="46">
        <v>2018</v>
      </c>
      <c r="L181" s="46" t="s">
        <v>265</v>
      </c>
      <c r="M181" s="77" t="s">
        <v>38</v>
      </c>
      <c r="N181" s="7" t="s">
        <v>195</v>
      </c>
      <c r="O181" s="49">
        <v>1034500</v>
      </c>
      <c r="P181" s="7">
        <v>10345500</v>
      </c>
      <c r="Q181" s="7">
        <v>3620925</v>
      </c>
      <c r="R181" s="36">
        <f t="shared" si="4"/>
        <v>6724575</v>
      </c>
      <c r="S181" s="36">
        <f t="array" ref="S181">IFERROR(IF($F181="","",IF($T181=0,0,IF($G181=$T181,$F181-SUM(IFERROR(INDEX($P:$P,MATCH(1,($E181=$E:$E)*($I181=$I:$I)*("Avance 20%"=$N:$N),0)),0),IFERROR(INDEX($P:$P,MATCH(1,($E181=$E:$E)*($I181=$I:$I)*("Avance 15%"=$N:$N),0)),0)),$T181*$H181))),"REVISAR")</f>
        <v>1715000</v>
      </c>
      <c r="T181" s="35">
        <f t="shared" si="5"/>
        <v>171500</v>
      </c>
      <c r="U181" s="30"/>
      <c r="V181" s="6"/>
    </row>
    <row r="182" spans="2:22" ht="28.5" hidden="1" customHeight="1" x14ac:dyDescent="0.25">
      <c r="B182" s="6" t="s">
        <v>102</v>
      </c>
      <c r="C182" s="32" t="s">
        <v>66</v>
      </c>
      <c r="D182" s="47" t="s">
        <v>199</v>
      </c>
      <c r="E182" s="32" t="s">
        <v>67</v>
      </c>
      <c r="F182" s="7">
        <v>23000000</v>
      </c>
      <c r="G182" s="35">
        <v>2300000</v>
      </c>
      <c r="H182" s="7">
        <v>10</v>
      </c>
      <c r="I182" s="7" t="s">
        <v>68</v>
      </c>
      <c r="J182" s="46">
        <v>1887</v>
      </c>
      <c r="K182" s="46">
        <v>2019</v>
      </c>
      <c r="L182" s="46" t="s">
        <v>267</v>
      </c>
      <c r="M182" s="77" t="s">
        <v>40</v>
      </c>
      <c r="N182" s="7" t="s">
        <v>195</v>
      </c>
      <c r="O182" s="49">
        <v>211000</v>
      </c>
      <c r="P182" s="7">
        <v>2110000</v>
      </c>
      <c r="Q182" s="7">
        <v>738500</v>
      </c>
      <c r="R182" s="36">
        <f t="shared" si="4"/>
        <v>1371500</v>
      </c>
      <c r="S182" s="36">
        <f t="array" ref="S182">IFERROR(IF($F182="","",IF($T182=0,0,IF($G182=$T182,$F182-SUM(IFERROR(INDEX($P:$P,MATCH(1,($E182=$E:$E)*($I182=$I:$I)*("Avance 20%"=$N:$N),0)),0),IFERROR(INDEX($P:$P,MATCH(1,($E182=$E:$E)*($I182=$I:$I)*("Avance 15%"=$N:$N),0)),0)),$T182*$H182))),"REVISAR")</f>
        <v>1715000</v>
      </c>
      <c r="T182" s="35">
        <f t="shared" si="5"/>
        <v>171500</v>
      </c>
      <c r="U182" s="30"/>
      <c r="V182" s="6"/>
    </row>
    <row r="183" spans="2:22" ht="28.5" hidden="1" customHeight="1" x14ac:dyDescent="0.25">
      <c r="B183" s="6" t="s">
        <v>102</v>
      </c>
      <c r="C183" s="32" t="s">
        <v>66</v>
      </c>
      <c r="D183" s="47" t="s">
        <v>199</v>
      </c>
      <c r="E183" s="32" t="s">
        <v>67</v>
      </c>
      <c r="F183" s="7">
        <v>23000000</v>
      </c>
      <c r="G183" s="35">
        <v>2300000</v>
      </c>
      <c r="H183" s="7">
        <v>10</v>
      </c>
      <c r="I183" s="7" t="s">
        <v>68</v>
      </c>
      <c r="J183" s="46">
        <v>2273</v>
      </c>
      <c r="K183" s="46">
        <v>2019</v>
      </c>
      <c r="L183" s="46" t="s">
        <v>267</v>
      </c>
      <c r="M183" s="78" t="s">
        <v>74</v>
      </c>
      <c r="N183" s="7" t="s">
        <v>195</v>
      </c>
      <c r="O183" s="49">
        <v>300000</v>
      </c>
      <c r="P183" s="7">
        <v>3000000</v>
      </c>
      <c r="Q183" s="7">
        <v>1050000</v>
      </c>
      <c r="R183" s="36">
        <f t="shared" si="4"/>
        <v>1950000</v>
      </c>
      <c r="S183" s="36">
        <f t="array" ref="S183">IFERROR(IF($F183="","",IF($T183=0,0,IF($G183=$T183,$F183-SUM(IFERROR(INDEX($P:$P,MATCH(1,($E183=$E:$E)*($I183=$I:$I)*("Avance 20%"=$N:$N),0)),0),IFERROR(INDEX($P:$P,MATCH(1,($E183=$E:$E)*($I183=$I:$I)*("Avance 15%"=$N:$N),0)),0)),$T183*$H183))),"REVISAR")</f>
        <v>1715000</v>
      </c>
      <c r="T183" s="35">
        <f t="shared" si="5"/>
        <v>171500</v>
      </c>
      <c r="U183" s="30"/>
      <c r="V183" s="6"/>
    </row>
    <row r="184" spans="2:22" ht="28.5" hidden="1" customHeight="1" x14ac:dyDescent="0.25">
      <c r="B184" s="6" t="s">
        <v>102</v>
      </c>
      <c r="C184" s="32" t="s">
        <v>66</v>
      </c>
      <c r="D184" s="47" t="s">
        <v>199</v>
      </c>
      <c r="E184" s="32" t="s">
        <v>67</v>
      </c>
      <c r="F184" s="7">
        <v>23000000</v>
      </c>
      <c r="G184" s="35">
        <v>2300000</v>
      </c>
      <c r="H184" s="7">
        <v>10</v>
      </c>
      <c r="I184" s="7" t="s">
        <v>68</v>
      </c>
      <c r="J184" s="46" t="s">
        <v>278</v>
      </c>
      <c r="K184" s="46">
        <v>2019</v>
      </c>
      <c r="L184" s="46" t="s">
        <v>267</v>
      </c>
      <c r="M184" s="77" t="s">
        <v>39</v>
      </c>
      <c r="N184" s="7" t="s">
        <v>195</v>
      </c>
      <c r="O184" s="49">
        <v>583000</v>
      </c>
      <c r="P184" s="7">
        <v>5830000</v>
      </c>
      <c r="Q184" s="7">
        <v>2040499.9999999998</v>
      </c>
      <c r="R184" s="36">
        <f t="shared" si="4"/>
        <v>3789500</v>
      </c>
      <c r="S184" s="36">
        <f t="array" ref="S184">IFERROR(IF($F184="","",IF($T184=0,0,IF($G184=$T184,$F184-SUM(IFERROR(INDEX($P:$P,MATCH(1,($E184=$E:$E)*($I184=$I:$I)*("Avance 20%"=$N:$N),0)),0),IFERROR(INDEX($P:$P,MATCH(1,($E184=$E:$E)*($I184=$I:$I)*("Avance 15%"=$N:$N),0)),0)),$T184*$H184))),"REVISAR")</f>
        <v>1715000</v>
      </c>
      <c r="T184" s="35">
        <f t="shared" si="5"/>
        <v>171500</v>
      </c>
      <c r="U184" s="30"/>
      <c r="V184" s="6"/>
    </row>
    <row r="185" spans="2:22" ht="42.75" hidden="1" customHeight="1" x14ac:dyDescent="0.25">
      <c r="B185" s="6" t="s">
        <v>223</v>
      </c>
      <c r="C185" s="42"/>
      <c r="D185" s="47" t="s">
        <v>199</v>
      </c>
      <c r="E185" s="32" t="s">
        <v>224</v>
      </c>
      <c r="F185" s="7">
        <v>15000000</v>
      </c>
      <c r="G185" s="35">
        <v>1500000</v>
      </c>
      <c r="H185" s="7">
        <v>10</v>
      </c>
      <c r="I185" s="7" t="s">
        <v>68</v>
      </c>
      <c r="J185" s="46" t="s">
        <v>279</v>
      </c>
      <c r="K185" s="46">
        <v>2018</v>
      </c>
      <c r="L185" s="46" t="s">
        <v>264</v>
      </c>
      <c r="M185" s="77" t="s">
        <v>196</v>
      </c>
      <c r="N185" s="7" t="s">
        <v>190</v>
      </c>
      <c r="O185" s="35" t="s">
        <v>196</v>
      </c>
      <c r="P185" s="7">
        <v>3000000</v>
      </c>
      <c r="Q185" s="7">
        <v>0</v>
      </c>
      <c r="R185" s="36">
        <f t="shared" si="4"/>
        <v>3000000</v>
      </c>
      <c r="S185" s="36">
        <f t="array" ref="S185">IFERROR(IF($F185="","",IF($T185=0,0,IF($G185=$T185,$F185-SUM(IFERROR(INDEX($P:$P,MATCH(1,($E185=$E:$E)*($I185=$I:$I)*("Avance 20%"=$N:$N),0)),0),IFERROR(INDEX($P:$P,MATCH(1,($E185=$E:$E)*($I185=$I:$I)*("Avance 15%"=$N:$N),0)),0)),$T185*$H185))),"REVISAR")</f>
        <v>6257320</v>
      </c>
      <c r="T185" s="35">
        <f t="shared" si="5"/>
        <v>625732</v>
      </c>
      <c r="U185" s="30"/>
      <c r="V185" s="6"/>
    </row>
    <row r="186" spans="2:22" ht="42.75" hidden="1" customHeight="1" x14ac:dyDescent="0.25">
      <c r="B186" s="6" t="s">
        <v>223</v>
      </c>
      <c r="C186" s="42"/>
      <c r="D186" s="47" t="s">
        <v>199</v>
      </c>
      <c r="E186" s="32" t="s">
        <v>224</v>
      </c>
      <c r="F186" s="7">
        <v>15000000</v>
      </c>
      <c r="G186" s="35">
        <v>1500000</v>
      </c>
      <c r="H186" s="7">
        <v>10</v>
      </c>
      <c r="I186" s="7" t="s">
        <v>68</v>
      </c>
      <c r="J186" s="46">
        <v>2866</v>
      </c>
      <c r="K186" s="46">
        <v>2019</v>
      </c>
      <c r="L186" s="46" t="s">
        <v>267</v>
      </c>
      <c r="M186" s="76"/>
      <c r="N186" s="7" t="s">
        <v>195</v>
      </c>
      <c r="O186" s="35">
        <v>166190</v>
      </c>
      <c r="P186" s="7">
        <v>1661900</v>
      </c>
      <c r="Q186" s="7">
        <v>332380</v>
      </c>
      <c r="R186" s="36">
        <f t="shared" si="4"/>
        <v>1329520</v>
      </c>
      <c r="S186" s="36">
        <f t="array" ref="S186">IFERROR(IF($F186="","",IF($T186=0,0,IF($G186=$T186,$F186-SUM(IFERROR(INDEX($P:$P,MATCH(1,($E186=$E:$E)*($I186=$I:$I)*("Avance 20%"=$N:$N),0)),0),IFERROR(INDEX($P:$P,MATCH(1,($E186=$E:$E)*($I186=$I:$I)*("Avance 15%"=$N:$N),0)),0)),$T186*$H186))),"REVISAR")</f>
        <v>6257320</v>
      </c>
      <c r="T186" s="35">
        <f t="shared" si="5"/>
        <v>625732</v>
      </c>
      <c r="U186" s="30"/>
      <c r="V186" s="6"/>
    </row>
    <row r="187" spans="2:22" ht="42.75" hidden="1" customHeight="1" x14ac:dyDescent="0.25">
      <c r="B187" s="6" t="s">
        <v>223</v>
      </c>
      <c r="C187" s="42"/>
      <c r="D187" s="47" t="s">
        <v>199</v>
      </c>
      <c r="E187" s="32" t="s">
        <v>224</v>
      </c>
      <c r="F187" s="7">
        <v>15000000</v>
      </c>
      <c r="G187" s="35">
        <v>1500000</v>
      </c>
      <c r="H187" s="7">
        <v>10</v>
      </c>
      <c r="I187" s="7" t="s">
        <v>68</v>
      </c>
      <c r="J187" s="46">
        <v>2866</v>
      </c>
      <c r="K187" s="46">
        <v>2019</v>
      </c>
      <c r="L187" s="46" t="s">
        <v>267</v>
      </c>
      <c r="M187" s="76"/>
      <c r="N187" s="7" t="s">
        <v>195</v>
      </c>
      <c r="O187" s="35">
        <v>34200</v>
      </c>
      <c r="P187" s="7">
        <v>342000</v>
      </c>
      <c r="Q187" s="7">
        <v>68400</v>
      </c>
      <c r="R187" s="36">
        <f t="shared" si="4"/>
        <v>273600</v>
      </c>
      <c r="S187" s="36">
        <f t="array" ref="S187">IFERROR(IF($F187="","",IF($T187=0,0,IF($G187=$T187,$F187-SUM(IFERROR(INDEX($P:$P,MATCH(1,($E187=$E:$E)*($I187=$I:$I)*("Avance 20%"=$N:$N),0)),0),IFERROR(INDEX($P:$P,MATCH(1,($E187=$E:$E)*($I187=$I:$I)*("Avance 15%"=$N:$N),0)),0)),$T187*$H187))),"REVISAR")</f>
        <v>6257320</v>
      </c>
      <c r="T187" s="35">
        <f t="shared" si="5"/>
        <v>625732</v>
      </c>
      <c r="U187" s="30"/>
      <c r="V187" s="6"/>
    </row>
    <row r="188" spans="2:22" ht="42.75" hidden="1" customHeight="1" x14ac:dyDescent="0.25">
      <c r="B188" s="6" t="s">
        <v>223</v>
      </c>
      <c r="C188" s="42"/>
      <c r="D188" s="47" t="s">
        <v>199</v>
      </c>
      <c r="E188" s="32" t="s">
        <v>224</v>
      </c>
      <c r="F188" s="7">
        <v>15000000</v>
      </c>
      <c r="G188" s="35">
        <v>1500000</v>
      </c>
      <c r="H188" s="7">
        <v>10</v>
      </c>
      <c r="I188" s="7" t="s">
        <v>68</v>
      </c>
      <c r="J188" s="46" t="s">
        <v>352</v>
      </c>
      <c r="K188" s="46">
        <v>2019</v>
      </c>
      <c r="L188" s="46" t="s">
        <v>267</v>
      </c>
      <c r="M188" s="76"/>
      <c r="N188" s="7" t="s">
        <v>195</v>
      </c>
      <c r="O188" s="35">
        <v>191384</v>
      </c>
      <c r="P188" s="7">
        <v>1913840</v>
      </c>
      <c r="Q188" s="7">
        <v>382768</v>
      </c>
      <c r="R188" s="36">
        <f t="shared" si="4"/>
        <v>1531072</v>
      </c>
      <c r="S188" s="36">
        <f t="array" ref="S188">IFERROR(IF($F188="","",IF($T188=0,0,IF($G188=$T188,$F188-SUM(IFERROR(INDEX($P:$P,MATCH(1,($E188=$E:$E)*($I188=$I:$I)*("Avance 20%"=$N:$N),0)),0),IFERROR(INDEX($P:$P,MATCH(1,($E188=$E:$E)*($I188=$I:$I)*("Avance 15%"=$N:$N),0)),0)),$T188*$H188))),"REVISAR")</f>
        <v>6257320</v>
      </c>
      <c r="T188" s="35">
        <f t="shared" si="5"/>
        <v>625732</v>
      </c>
      <c r="U188" s="30"/>
      <c r="V188" s="6"/>
    </row>
    <row r="189" spans="2:22" ht="42.75" hidden="1" customHeight="1" x14ac:dyDescent="0.25">
      <c r="B189" s="6" t="s">
        <v>223</v>
      </c>
      <c r="C189" s="42"/>
      <c r="D189" s="47" t="s">
        <v>199</v>
      </c>
      <c r="E189" s="32" t="s">
        <v>224</v>
      </c>
      <c r="F189" s="7">
        <v>15000000</v>
      </c>
      <c r="G189" s="35">
        <v>1500000</v>
      </c>
      <c r="H189" s="7">
        <v>10</v>
      </c>
      <c r="I189" s="7" t="s">
        <v>68</v>
      </c>
      <c r="J189" s="45"/>
      <c r="K189" s="45"/>
      <c r="L189" s="45"/>
      <c r="M189" s="76"/>
      <c r="N189" s="7" t="s">
        <v>195</v>
      </c>
      <c r="O189" s="35">
        <v>205450</v>
      </c>
      <c r="P189" s="7">
        <v>2054500</v>
      </c>
      <c r="Q189" s="7">
        <v>410900</v>
      </c>
      <c r="R189" s="36">
        <f t="shared" si="4"/>
        <v>1643600</v>
      </c>
      <c r="S189" s="36">
        <f t="array" ref="S189">IFERROR(IF($F189="","",IF($T189=0,0,IF($G189=$T189,$F189-SUM(IFERROR(INDEX($P:$P,MATCH(1,($E189=$E:$E)*($I189=$I:$I)*("Avance 20%"=$N:$N),0)),0),IFERROR(INDEX($P:$P,MATCH(1,($E189=$E:$E)*($I189=$I:$I)*("Avance 15%"=$N:$N),0)),0)),$T189*$H189))),"REVISAR")</f>
        <v>6257320</v>
      </c>
      <c r="T189" s="35">
        <f t="shared" si="5"/>
        <v>625732</v>
      </c>
      <c r="U189" s="30"/>
      <c r="V189" s="6" t="s">
        <v>357</v>
      </c>
    </row>
    <row r="190" spans="2:22" ht="42.75" hidden="1" customHeight="1" x14ac:dyDescent="0.25">
      <c r="B190" s="6" t="s">
        <v>223</v>
      </c>
      <c r="C190" s="42"/>
      <c r="D190" s="47" t="s">
        <v>199</v>
      </c>
      <c r="E190" s="32" t="s">
        <v>224</v>
      </c>
      <c r="F190" s="7">
        <v>15000000</v>
      </c>
      <c r="G190" s="35">
        <v>1500000</v>
      </c>
      <c r="H190" s="7">
        <v>10</v>
      </c>
      <c r="I190" s="7" t="s">
        <v>68</v>
      </c>
      <c r="J190" s="45"/>
      <c r="K190" s="45"/>
      <c r="L190" s="45"/>
      <c r="M190" s="76"/>
      <c r="N190" s="7" t="s">
        <v>195</v>
      </c>
      <c r="O190" s="35">
        <v>277044</v>
      </c>
      <c r="P190" s="7">
        <v>2770440</v>
      </c>
      <c r="Q190" s="7">
        <v>554088</v>
      </c>
      <c r="R190" s="36">
        <f t="shared" si="4"/>
        <v>2216352</v>
      </c>
      <c r="S190" s="36">
        <f t="array" ref="S190">IFERROR(IF($F190="","",IF($T190=0,0,IF($G190=$T190,$F190-SUM(IFERROR(INDEX($P:$P,MATCH(1,($E190=$E:$E)*($I190=$I:$I)*("Avance 20%"=$N:$N),0)),0),IFERROR(INDEX($P:$P,MATCH(1,($E190=$E:$E)*($I190=$I:$I)*("Avance 15%"=$N:$N),0)),0)),$T190*$H190))),"REVISAR")</f>
        <v>6257320</v>
      </c>
      <c r="T190" s="35">
        <f t="shared" si="5"/>
        <v>625732</v>
      </c>
      <c r="U190" s="30"/>
      <c r="V190" s="6" t="s">
        <v>355</v>
      </c>
    </row>
    <row r="191" spans="2:22" ht="42.75" hidden="1" customHeight="1" x14ac:dyDescent="0.25">
      <c r="B191" s="6" t="s">
        <v>244</v>
      </c>
      <c r="C191" s="42"/>
      <c r="D191" s="47" t="s">
        <v>199</v>
      </c>
      <c r="E191" s="32" t="s">
        <v>245</v>
      </c>
      <c r="F191" s="7">
        <v>5750000</v>
      </c>
      <c r="G191" s="35">
        <v>500000</v>
      </c>
      <c r="H191" s="7">
        <v>11.5</v>
      </c>
      <c r="I191" s="7" t="s">
        <v>69</v>
      </c>
      <c r="J191" s="46" t="s">
        <v>280</v>
      </c>
      <c r="K191" s="46">
        <v>2018</v>
      </c>
      <c r="L191" s="46" t="s">
        <v>264</v>
      </c>
      <c r="M191" s="77" t="s">
        <v>196</v>
      </c>
      <c r="N191" s="7" t="s">
        <v>190</v>
      </c>
      <c r="O191" s="35" t="s">
        <v>196</v>
      </c>
      <c r="P191" s="7">
        <v>1150000</v>
      </c>
      <c r="Q191" s="7">
        <v>0</v>
      </c>
      <c r="R191" s="36">
        <f t="shared" si="4"/>
        <v>1150000</v>
      </c>
      <c r="S191" s="36">
        <f t="array" ref="S191">IFERROR(IF($F191="","",IF($T191=0,0,IF($G191=$T191,$F191-SUM(IFERROR(INDEX($P:$P,MATCH(1,($E191=$E:$E)*($I191=$I:$I)*("Avance 20%"=$N:$N),0)),0),IFERROR(INDEX($P:$P,MATCH(1,($E191=$E:$E)*($I191=$I:$I)*("Avance 15%"=$N:$N),0)),0)),$T191*$H191))),"REVISAR")</f>
        <v>2204550</v>
      </c>
      <c r="T191" s="35">
        <f t="shared" si="5"/>
        <v>191700</v>
      </c>
      <c r="U191" s="30"/>
      <c r="V191" s="6"/>
    </row>
    <row r="192" spans="2:22" ht="42.75" hidden="1" customHeight="1" x14ac:dyDescent="0.25">
      <c r="B192" s="6" t="s">
        <v>244</v>
      </c>
      <c r="C192" s="42"/>
      <c r="D192" s="47" t="s">
        <v>199</v>
      </c>
      <c r="E192" s="32" t="s">
        <v>245</v>
      </c>
      <c r="F192" s="7">
        <v>5750000</v>
      </c>
      <c r="G192" s="35">
        <v>500000</v>
      </c>
      <c r="H192" s="7">
        <v>11.5</v>
      </c>
      <c r="I192" s="7" t="s">
        <v>69</v>
      </c>
      <c r="J192" s="46">
        <v>660</v>
      </c>
      <c r="K192" s="46">
        <v>2018</v>
      </c>
      <c r="L192" s="46" t="s">
        <v>265</v>
      </c>
      <c r="M192" s="77" t="s">
        <v>196</v>
      </c>
      <c r="N192" s="7" t="s">
        <v>189</v>
      </c>
      <c r="O192" s="35" t="s">
        <v>196</v>
      </c>
      <c r="P192" s="7">
        <v>862500</v>
      </c>
      <c r="Q192" s="7">
        <v>0</v>
      </c>
      <c r="R192" s="36">
        <f t="shared" si="4"/>
        <v>862500</v>
      </c>
      <c r="S192" s="36">
        <f t="array" ref="S192">IFERROR(IF($F192="","",IF($T192=0,0,IF($G192=$T192,$F192-SUM(IFERROR(INDEX($P:$P,MATCH(1,($E192=$E:$E)*($I192=$I:$I)*("Avance 20%"=$N:$N),0)),0),IFERROR(INDEX($P:$P,MATCH(1,($E192=$E:$E)*($I192=$I:$I)*("Avance 15%"=$N:$N),0)),0)),$T192*$H192))),"REVISAR")</f>
        <v>2204550</v>
      </c>
      <c r="T192" s="35">
        <f t="shared" si="5"/>
        <v>191700</v>
      </c>
      <c r="U192" s="30"/>
      <c r="V192" s="6"/>
    </row>
    <row r="193" spans="2:22" ht="42.75" hidden="1" customHeight="1" x14ac:dyDescent="0.25">
      <c r="B193" s="6" t="s">
        <v>244</v>
      </c>
      <c r="C193" s="42"/>
      <c r="D193" s="47" t="s">
        <v>199</v>
      </c>
      <c r="E193" s="32" t="s">
        <v>245</v>
      </c>
      <c r="F193" s="7">
        <v>5750000</v>
      </c>
      <c r="G193" s="35">
        <v>500000</v>
      </c>
      <c r="H193" s="7">
        <v>11.5</v>
      </c>
      <c r="I193" s="7" t="s">
        <v>69</v>
      </c>
      <c r="J193" s="46">
        <v>1515</v>
      </c>
      <c r="K193" s="46">
        <v>2018</v>
      </c>
      <c r="L193" s="46" t="s">
        <v>265</v>
      </c>
      <c r="M193" s="76"/>
      <c r="N193" s="7" t="s">
        <v>192</v>
      </c>
      <c r="O193" s="35">
        <v>110500</v>
      </c>
      <c r="P193" s="7">
        <v>1823250</v>
      </c>
      <c r="Q193" s="7">
        <v>638137.5</v>
      </c>
      <c r="R193" s="36">
        <f t="shared" si="4"/>
        <v>1185112.5</v>
      </c>
      <c r="S193" s="36">
        <f t="array" ref="S193">IFERROR(IF($F193="","",IF($T193=0,0,IF($G193=$T193,$F193-SUM(IFERROR(INDEX($P:$P,MATCH(1,($E193=$E:$E)*($I193=$I:$I)*("Avance 20%"=$N:$N),0)),0),IFERROR(INDEX($P:$P,MATCH(1,($E193=$E:$E)*($I193=$I:$I)*("Avance 15%"=$N:$N),0)),0)),$T193*$H193))),"REVISAR")</f>
        <v>2204550</v>
      </c>
      <c r="T193" s="35">
        <f t="shared" si="5"/>
        <v>191700</v>
      </c>
      <c r="U193" s="30"/>
      <c r="V193" s="6"/>
    </row>
    <row r="194" spans="2:22" ht="42.75" hidden="1" customHeight="1" x14ac:dyDescent="0.25">
      <c r="B194" s="6" t="s">
        <v>244</v>
      </c>
      <c r="C194" s="42"/>
      <c r="D194" s="47" t="s">
        <v>199</v>
      </c>
      <c r="E194" s="32" t="s">
        <v>245</v>
      </c>
      <c r="F194" s="7">
        <v>5750000</v>
      </c>
      <c r="G194" s="35">
        <v>500000</v>
      </c>
      <c r="H194" s="7">
        <v>11.5</v>
      </c>
      <c r="I194" s="7" t="s">
        <v>69</v>
      </c>
      <c r="J194" s="46">
        <v>1099</v>
      </c>
      <c r="K194" s="46">
        <v>2019</v>
      </c>
      <c r="L194" s="46" t="s">
        <v>267</v>
      </c>
      <c r="M194" s="76"/>
      <c r="N194" s="7" t="s">
        <v>192</v>
      </c>
      <c r="O194" s="35">
        <v>147800</v>
      </c>
      <c r="P194" s="7">
        <v>2438700</v>
      </c>
      <c r="Q194" s="7">
        <v>853545</v>
      </c>
      <c r="R194" s="36">
        <f t="shared" si="4"/>
        <v>1585155</v>
      </c>
      <c r="S194" s="36">
        <f t="array" ref="S194">IFERROR(IF($F194="","",IF($T194=0,0,IF($G194=$T194,$F194-SUM(IFERROR(INDEX($P:$P,MATCH(1,($E194=$E:$E)*($I194=$I:$I)*("Avance 20%"=$N:$N),0)),0),IFERROR(INDEX($P:$P,MATCH(1,($E194=$E:$E)*($I194=$I:$I)*("Avance 15%"=$N:$N),0)),0)),$T194*$H194))),"REVISAR")</f>
        <v>2204550</v>
      </c>
      <c r="T194" s="35">
        <f t="shared" si="5"/>
        <v>191700</v>
      </c>
      <c r="U194" s="30"/>
      <c r="V194" s="6"/>
    </row>
    <row r="195" spans="2:22" ht="42.75" hidden="1" customHeight="1" x14ac:dyDescent="0.25">
      <c r="B195" s="6" t="s">
        <v>244</v>
      </c>
      <c r="C195" s="42"/>
      <c r="D195" s="47" t="s">
        <v>199</v>
      </c>
      <c r="E195" s="32" t="s">
        <v>245</v>
      </c>
      <c r="F195" s="7">
        <v>5750000</v>
      </c>
      <c r="G195" s="35">
        <v>500000</v>
      </c>
      <c r="H195" s="7">
        <v>11.5</v>
      </c>
      <c r="I195" s="7" t="s">
        <v>69</v>
      </c>
      <c r="J195" s="46">
        <v>2649</v>
      </c>
      <c r="K195" s="46">
        <v>2019</v>
      </c>
      <c r="L195" s="46" t="s">
        <v>267</v>
      </c>
      <c r="M195" s="76"/>
      <c r="N195" s="7" t="s">
        <v>192</v>
      </c>
      <c r="O195" s="35">
        <v>50000</v>
      </c>
      <c r="P195" s="7">
        <v>825000</v>
      </c>
      <c r="Q195" s="7">
        <v>288750</v>
      </c>
      <c r="R195" s="36">
        <f t="shared" si="4"/>
        <v>536250</v>
      </c>
      <c r="S195" s="36">
        <f t="array" ref="S195">IFERROR(IF($F195="","",IF($T195=0,0,IF($G195=$T195,$F195-SUM(IFERROR(INDEX($P:$P,MATCH(1,($E195=$E:$E)*($I195=$I:$I)*("Avance 20%"=$N:$N),0)),0),IFERROR(INDEX($P:$P,MATCH(1,($E195=$E:$E)*($I195=$I:$I)*("Avance 15%"=$N:$N),0)),0)),$T195*$H195))),"REVISAR")</f>
        <v>2204550</v>
      </c>
      <c r="T195" s="35">
        <f t="shared" si="5"/>
        <v>191700</v>
      </c>
      <c r="U195" s="30"/>
      <c r="V195" s="6"/>
    </row>
    <row r="196" spans="2:22" ht="42.75" hidden="1" customHeight="1" x14ac:dyDescent="0.25">
      <c r="B196" s="6" t="s">
        <v>249</v>
      </c>
      <c r="C196" s="42"/>
      <c r="D196" s="47" t="s">
        <v>199</v>
      </c>
      <c r="E196" s="32" t="s">
        <v>250</v>
      </c>
      <c r="F196" s="7">
        <v>5750000</v>
      </c>
      <c r="G196" s="35">
        <v>500000</v>
      </c>
      <c r="H196" s="7">
        <v>11.5</v>
      </c>
      <c r="I196" s="7" t="s">
        <v>69</v>
      </c>
      <c r="J196" s="46" t="s">
        <v>281</v>
      </c>
      <c r="K196" s="46">
        <v>2018</v>
      </c>
      <c r="L196" s="46" t="s">
        <v>264</v>
      </c>
      <c r="M196" s="77" t="s">
        <v>196</v>
      </c>
      <c r="N196" s="7" t="s">
        <v>190</v>
      </c>
      <c r="O196" s="35" t="s">
        <v>196</v>
      </c>
      <c r="P196" s="7">
        <v>1150000</v>
      </c>
      <c r="Q196" s="7">
        <v>0</v>
      </c>
      <c r="R196" s="36">
        <f t="shared" si="4"/>
        <v>1150000</v>
      </c>
      <c r="S196" s="36">
        <f t="array" ref="S196">IFERROR(IF($F196="","",IF($T196=0,0,IF($G196=$T196,$F196-SUM(IFERROR(INDEX($P:$P,MATCH(1,($E196=$E:$E)*($I196=$I:$I)*("Avance 20%"=$N:$N),0)),0),IFERROR(INDEX($P:$P,MATCH(1,($E196=$E:$E)*($I196=$I:$I)*("Avance 15%"=$N:$N),0)),0)),$T196*$H196))),"REVISAR")</f>
        <v>114643.5</v>
      </c>
      <c r="T196" s="35">
        <f t="shared" si="5"/>
        <v>9969</v>
      </c>
      <c r="U196" s="30"/>
      <c r="V196" s="6"/>
    </row>
    <row r="197" spans="2:22" ht="42.75" hidden="1" customHeight="1" x14ac:dyDescent="0.25">
      <c r="B197" s="6" t="s">
        <v>249</v>
      </c>
      <c r="C197" s="42"/>
      <c r="D197" s="47" t="s">
        <v>199</v>
      </c>
      <c r="E197" s="32" t="s">
        <v>250</v>
      </c>
      <c r="F197" s="7">
        <v>5750000</v>
      </c>
      <c r="G197" s="35">
        <v>500000</v>
      </c>
      <c r="H197" s="7">
        <v>11.5</v>
      </c>
      <c r="I197" s="7" t="s">
        <v>69</v>
      </c>
      <c r="J197" s="46">
        <v>658</v>
      </c>
      <c r="K197" s="46">
        <v>2018</v>
      </c>
      <c r="L197" s="46" t="s">
        <v>265</v>
      </c>
      <c r="M197" s="77" t="s">
        <v>196</v>
      </c>
      <c r="N197" s="7" t="s">
        <v>189</v>
      </c>
      <c r="O197" s="35" t="s">
        <v>196</v>
      </c>
      <c r="P197" s="7">
        <v>862500</v>
      </c>
      <c r="Q197" s="7">
        <v>0</v>
      </c>
      <c r="R197" s="36">
        <f t="shared" si="4"/>
        <v>862500</v>
      </c>
      <c r="S197" s="36">
        <f t="array" ref="S197">IFERROR(IF($F197="","",IF($T197=0,0,IF($G197=$T197,$F197-SUM(IFERROR(INDEX($P:$P,MATCH(1,($E197=$E:$E)*($I197=$I:$I)*("Avance 20%"=$N:$N),0)),0),IFERROR(INDEX($P:$P,MATCH(1,($E197=$E:$E)*($I197=$I:$I)*("Avance 15%"=$N:$N),0)),0)),$T197*$H197))),"REVISAR")</f>
        <v>114643.5</v>
      </c>
      <c r="T197" s="35">
        <f t="shared" si="5"/>
        <v>9969</v>
      </c>
      <c r="U197" s="30"/>
      <c r="V197" s="6"/>
    </row>
    <row r="198" spans="2:22" ht="42.75" hidden="1" customHeight="1" x14ac:dyDescent="0.25">
      <c r="B198" s="6" t="s">
        <v>249</v>
      </c>
      <c r="C198" s="42"/>
      <c r="D198" s="47" t="s">
        <v>199</v>
      </c>
      <c r="E198" s="32" t="s">
        <v>250</v>
      </c>
      <c r="F198" s="7">
        <v>5750000</v>
      </c>
      <c r="G198" s="35">
        <v>500000</v>
      </c>
      <c r="H198" s="7">
        <v>11.5</v>
      </c>
      <c r="I198" s="7" t="s">
        <v>69</v>
      </c>
      <c r="J198" s="46">
        <v>1391</v>
      </c>
      <c r="K198" s="46">
        <v>2018</v>
      </c>
      <c r="L198" s="46" t="s">
        <v>265</v>
      </c>
      <c r="M198" s="76"/>
      <c r="N198" s="7" t="s">
        <v>192</v>
      </c>
      <c r="O198" s="35">
        <v>147196</v>
      </c>
      <c r="P198" s="7">
        <v>2575930</v>
      </c>
      <c r="Q198" s="7">
        <v>901575.5</v>
      </c>
      <c r="R198" s="36">
        <f t="shared" si="4"/>
        <v>1674354.5</v>
      </c>
      <c r="S198" s="36">
        <f t="array" ref="S198">IFERROR(IF($F198="","",IF($T198=0,0,IF($G198=$T198,$F198-SUM(IFERROR(INDEX($P:$P,MATCH(1,($E198=$E:$E)*($I198=$I:$I)*("Avance 20%"=$N:$N),0)),0),IFERROR(INDEX($P:$P,MATCH(1,($E198=$E:$E)*($I198=$I:$I)*("Avance 15%"=$N:$N),0)),0)),$T198*$H198))),"REVISAR")</f>
        <v>114643.5</v>
      </c>
      <c r="T198" s="35">
        <f t="shared" si="5"/>
        <v>9969</v>
      </c>
      <c r="U198" s="30"/>
      <c r="V198" s="6"/>
    </row>
    <row r="199" spans="2:22" ht="42.75" hidden="1" customHeight="1" x14ac:dyDescent="0.25">
      <c r="B199" s="6" t="s">
        <v>249</v>
      </c>
      <c r="C199" s="42"/>
      <c r="D199" s="47" t="s">
        <v>199</v>
      </c>
      <c r="E199" s="32" t="s">
        <v>250</v>
      </c>
      <c r="F199" s="7">
        <v>5750000</v>
      </c>
      <c r="G199" s="35">
        <v>500000</v>
      </c>
      <c r="H199" s="7">
        <v>11.5</v>
      </c>
      <c r="I199" s="7" t="s">
        <v>69</v>
      </c>
      <c r="J199" s="46">
        <v>1626</v>
      </c>
      <c r="K199" s="46">
        <v>2018</v>
      </c>
      <c r="L199" s="46" t="s">
        <v>265</v>
      </c>
      <c r="M199" s="76"/>
      <c r="N199" s="7" t="s">
        <v>192</v>
      </c>
      <c r="O199" s="35">
        <v>40000</v>
      </c>
      <c r="P199" s="7">
        <v>700000</v>
      </c>
      <c r="Q199" s="7">
        <v>244999.99999999997</v>
      </c>
      <c r="R199" s="36">
        <f t="shared" si="4"/>
        <v>455000</v>
      </c>
      <c r="S199" s="36">
        <f t="array" ref="S199">IFERROR(IF($F199="","",IF($T199=0,0,IF($G199=$T199,$F199-SUM(IFERROR(INDEX($P:$P,MATCH(1,($E199=$E:$E)*($I199=$I:$I)*("Avance 20%"=$N:$N),0)),0),IFERROR(INDEX($P:$P,MATCH(1,($E199=$E:$E)*($I199=$I:$I)*("Avance 15%"=$N:$N),0)),0)),$T199*$H199))),"REVISAR")</f>
        <v>114643.5</v>
      </c>
      <c r="T199" s="35">
        <f t="shared" si="5"/>
        <v>9969</v>
      </c>
      <c r="U199" s="30"/>
      <c r="V199" s="6"/>
    </row>
    <row r="200" spans="2:22" ht="42.75" hidden="1" customHeight="1" x14ac:dyDescent="0.25">
      <c r="B200" s="6" t="s">
        <v>249</v>
      </c>
      <c r="C200" s="42"/>
      <c r="D200" s="47" t="s">
        <v>199</v>
      </c>
      <c r="E200" s="32" t="s">
        <v>250</v>
      </c>
      <c r="F200" s="7">
        <v>5750000</v>
      </c>
      <c r="G200" s="35">
        <v>500000</v>
      </c>
      <c r="H200" s="7">
        <v>11.5</v>
      </c>
      <c r="I200" s="7" t="s">
        <v>69</v>
      </c>
      <c r="J200" s="46">
        <v>2276</v>
      </c>
      <c r="K200" s="46">
        <v>2019</v>
      </c>
      <c r="L200" s="46" t="s">
        <v>267</v>
      </c>
      <c r="M200" s="76"/>
      <c r="N200" s="7" t="s">
        <v>192</v>
      </c>
      <c r="O200" s="35">
        <v>147000</v>
      </c>
      <c r="P200" s="7">
        <v>2572500</v>
      </c>
      <c r="Q200" s="7">
        <v>865924.5</v>
      </c>
      <c r="R200" s="36">
        <f t="shared" si="4"/>
        <v>1706575.5</v>
      </c>
      <c r="S200" s="36">
        <f t="array" ref="S200">IFERROR(IF($F200="","",IF($T200=0,0,IF($G200=$T200,$F200-SUM(IFERROR(INDEX($P:$P,MATCH(1,($E200=$E:$E)*($I200=$I:$I)*("Avance 20%"=$N:$N),0)),0),IFERROR(INDEX($P:$P,MATCH(1,($E200=$E:$E)*($I200=$I:$I)*("Avance 15%"=$N:$N),0)),0)),$T200*$H200))),"REVISAR")</f>
        <v>114643.5</v>
      </c>
      <c r="T200" s="35">
        <f t="shared" si="5"/>
        <v>9969</v>
      </c>
      <c r="U200" s="30"/>
      <c r="V200" s="6"/>
    </row>
    <row r="201" spans="2:22" ht="42.75" hidden="1" customHeight="1" x14ac:dyDescent="0.25">
      <c r="B201" s="6" t="s">
        <v>249</v>
      </c>
      <c r="C201" s="42"/>
      <c r="D201" s="47" t="s">
        <v>199</v>
      </c>
      <c r="E201" s="32" t="s">
        <v>250</v>
      </c>
      <c r="F201" s="7">
        <v>5750000</v>
      </c>
      <c r="G201" s="35">
        <v>500000</v>
      </c>
      <c r="H201" s="7">
        <v>11.5</v>
      </c>
      <c r="I201" s="7" t="s">
        <v>69</v>
      </c>
      <c r="J201" s="46">
        <v>2870</v>
      </c>
      <c r="K201" s="46">
        <v>2019</v>
      </c>
      <c r="L201" s="46" t="s">
        <v>267</v>
      </c>
      <c r="M201" s="76"/>
      <c r="N201" s="7" t="s">
        <v>192</v>
      </c>
      <c r="O201" s="35">
        <v>155835</v>
      </c>
      <c r="P201" s="7">
        <v>2259607.5</v>
      </c>
      <c r="Q201" s="7">
        <v>0</v>
      </c>
      <c r="R201" s="36">
        <f t="shared" si="4"/>
        <v>2259607.5</v>
      </c>
      <c r="S201" s="36">
        <f t="array" ref="S201">IFERROR(IF($F201="","",IF($T201=0,0,IF($G201=$T201,$F201-SUM(IFERROR(INDEX($P:$P,MATCH(1,($E201=$E:$E)*($I201=$I:$I)*("Avance 20%"=$N:$N),0)),0),IFERROR(INDEX($P:$P,MATCH(1,($E201=$E:$E)*($I201=$I:$I)*("Avance 15%"=$N:$N),0)),0)),$T201*$H201))),"REVISAR")</f>
        <v>114643.5</v>
      </c>
      <c r="T201" s="35">
        <f t="shared" si="5"/>
        <v>9969</v>
      </c>
      <c r="U201" s="30"/>
      <c r="V201" s="6"/>
    </row>
    <row r="202" spans="2:22" ht="42.75" hidden="1" customHeight="1" x14ac:dyDescent="0.25">
      <c r="B202" s="6" t="s">
        <v>218</v>
      </c>
      <c r="C202" s="32" t="s">
        <v>159</v>
      </c>
      <c r="D202" s="6" t="s">
        <v>199</v>
      </c>
      <c r="E202" s="6" t="s">
        <v>219</v>
      </c>
      <c r="F202" s="7">
        <v>11500000</v>
      </c>
      <c r="G202" s="35">
        <v>1000000</v>
      </c>
      <c r="H202" s="7">
        <v>11.5</v>
      </c>
      <c r="I202" s="7" t="s">
        <v>69</v>
      </c>
      <c r="J202" s="46">
        <v>20866856</v>
      </c>
      <c r="K202" s="46">
        <v>2018</v>
      </c>
      <c r="L202" s="46" t="s">
        <v>264</v>
      </c>
      <c r="M202" s="77" t="s">
        <v>196</v>
      </c>
      <c r="N202" s="7" t="s">
        <v>190</v>
      </c>
      <c r="O202" s="35" t="s">
        <v>196</v>
      </c>
      <c r="P202" s="7">
        <v>2300000</v>
      </c>
      <c r="Q202" s="7">
        <v>0</v>
      </c>
      <c r="R202" s="36">
        <f t="shared" si="4"/>
        <v>2300000</v>
      </c>
      <c r="S202" s="36">
        <f t="array" ref="S202">IFERROR(IF($F202="","",IF($T202=0,0,IF($G202=$T202,$F202-SUM(IFERROR(INDEX($P:$P,MATCH(1,($E202=$E:$E)*($I202=$I:$I)*("Avance 20%"=$N:$N),0)),0),IFERROR(INDEX($P:$P,MATCH(1,($E202=$E:$E)*($I202=$I:$I)*("Avance 15%"=$N:$N),0)),0)),$T202*$H202))),"REVISAR")</f>
        <v>41308</v>
      </c>
      <c r="T202" s="35">
        <f t="shared" si="5"/>
        <v>3592</v>
      </c>
      <c r="U202" s="30"/>
      <c r="V202" s="6"/>
    </row>
    <row r="203" spans="2:22" ht="42.75" hidden="1" customHeight="1" x14ac:dyDescent="0.25">
      <c r="B203" s="6" t="s">
        <v>218</v>
      </c>
      <c r="C203" s="32" t="s">
        <v>159</v>
      </c>
      <c r="D203" s="6" t="s">
        <v>199</v>
      </c>
      <c r="E203" s="6" t="s">
        <v>219</v>
      </c>
      <c r="F203" s="7">
        <v>2400000</v>
      </c>
      <c r="G203" s="35">
        <v>200000</v>
      </c>
      <c r="H203" s="7">
        <v>12</v>
      </c>
      <c r="I203" s="7" t="s">
        <v>191</v>
      </c>
      <c r="J203" s="46" t="s">
        <v>316</v>
      </c>
      <c r="K203" s="46">
        <v>2018</v>
      </c>
      <c r="L203" s="46" t="s">
        <v>264</v>
      </c>
      <c r="M203" s="77" t="s">
        <v>196</v>
      </c>
      <c r="N203" s="7" t="s">
        <v>190</v>
      </c>
      <c r="O203" s="35" t="s">
        <v>196</v>
      </c>
      <c r="P203" s="7">
        <v>480000</v>
      </c>
      <c r="Q203" s="7">
        <v>0</v>
      </c>
      <c r="R203" s="36">
        <f t="shared" si="4"/>
        <v>480000</v>
      </c>
      <c r="S203" s="36">
        <f t="array" ref="S203">IFERROR(IF($F203="","",IF($T203=0,0,IF($G203=$T203,$F203-SUM(IFERROR(INDEX($P:$P,MATCH(1,($E203=$E:$E)*($I203=$I:$I)*("Avance 20%"=$N:$N),0)),0),IFERROR(INDEX($P:$P,MATCH(1,($E203=$E:$E)*($I203=$I:$I)*("Avance 15%"=$N:$N),0)),0)),$T203*$H203))),"REVISAR")</f>
        <v>167400</v>
      </c>
      <c r="T203" s="35">
        <f t="shared" si="5"/>
        <v>13950</v>
      </c>
      <c r="U203" s="30"/>
      <c r="V203" s="6"/>
    </row>
    <row r="204" spans="2:22" ht="42.75" hidden="1" customHeight="1" x14ac:dyDescent="0.25">
      <c r="B204" s="6" t="s">
        <v>218</v>
      </c>
      <c r="C204" s="32" t="s">
        <v>159</v>
      </c>
      <c r="D204" s="6" t="s">
        <v>199</v>
      </c>
      <c r="E204" s="6" t="s">
        <v>219</v>
      </c>
      <c r="F204" s="7">
        <v>11500000</v>
      </c>
      <c r="G204" s="35">
        <v>1000000</v>
      </c>
      <c r="H204" s="7">
        <v>11.5</v>
      </c>
      <c r="I204" s="7" t="s">
        <v>69</v>
      </c>
      <c r="J204" s="46">
        <v>510</v>
      </c>
      <c r="K204" s="46">
        <v>2018</v>
      </c>
      <c r="L204" s="46" t="s">
        <v>265</v>
      </c>
      <c r="M204" s="77" t="s">
        <v>196</v>
      </c>
      <c r="N204" s="7" t="s">
        <v>189</v>
      </c>
      <c r="O204" s="35" t="s">
        <v>196</v>
      </c>
      <c r="P204" s="7">
        <v>1725000</v>
      </c>
      <c r="Q204" s="7">
        <v>0</v>
      </c>
      <c r="R204" s="36">
        <f t="shared" si="4"/>
        <v>1725000</v>
      </c>
      <c r="S204" s="36">
        <f t="array" ref="S204">IFERROR(IF($F204="","",IF($T204=0,0,IF($G204=$T204,$F204-SUM(IFERROR(INDEX($P:$P,MATCH(1,($E204=$E:$E)*($I204=$I:$I)*("Avance 20%"=$N:$N),0)),0),IFERROR(INDEX($P:$P,MATCH(1,($E204=$E:$E)*($I204=$I:$I)*("Avance 15%"=$N:$N),0)),0)),$T204*$H204))),"REVISAR")</f>
        <v>41308</v>
      </c>
      <c r="T204" s="35">
        <f t="shared" si="5"/>
        <v>3592</v>
      </c>
      <c r="U204" s="30"/>
      <c r="V204" s="6"/>
    </row>
    <row r="205" spans="2:22" ht="42.75" hidden="1" customHeight="1" x14ac:dyDescent="0.25">
      <c r="B205" s="6" t="s">
        <v>218</v>
      </c>
      <c r="C205" s="32" t="s">
        <v>159</v>
      </c>
      <c r="D205" s="6" t="s">
        <v>199</v>
      </c>
      <c r="E205" s="6" t="s">
        <v>219</v>
      </c>
      <c r="F205" s="7">
        <v>2400000</v>
      </c>
      <c r="G205" s="35">
        <v>200000</v>
      </c>
      <c r="H205" s="7">
        <v>12</v>
      </c>
      <c r="I205" s="7" t="s">
        <v>191</v>
      </c>
      <c r="J205" s="46">
        <v>510</v>
      </c>
      <c r="K205" s="46">
        <v>2018</v>
      </c>
      <c r="L205" s="46" t="s">
        <v>265</v>
      </c>
      <c r="M205" s="77" t="s">
        <v>196</v>
      </c>
      <c r="N205" s="7" t="s">
        <v>189</v>
      </c>
      <c r="O205" s="35" t="s">
        <v>196</v>
      </c>
      <c r="P205" s="7">
        <v>360000</v>
      </c>
      <c r="Q205" s="7">
        <v>0</v>
      </c>
      <c r="R205" s="36">
        <f t="shared" si="4"/>
        <v>360000</v>
      </c>
      <c r="S205" s="36">
        <f t="array" ref="S205">IFERROR(IF($F205="","",IF($T205=0,0,IF($G205=$T205,$F205-SUM(IFERROR(INDEX($P:$P,MATCH(1,($E205=$E:$E)*($I205=$I:$I)*("Avance 20%"=$N:$N),0)),0),IFERROR(INDEX($P:$P,MATCH(1,($E205=$E:$E)*($I205=$I:$I)*("Avance 15%"=$N:$N),0)),0)),$T205*$H205))),"REVISAR")</f>
        <v>167400</v>
      </c>
      <c r="T205" s="35">
        <f t="shared" si="5"/>
        <v>13950</v>
      </c>
      <c r="U205" s="30"/>
      <c r="V205" s="6"/>
    </row>
    <row r="206" spans="2:22" ht="42.75" hidden="1" customHeight="1" x14ac:dyDescent="0.25">
      <c r="B206" s="6" t="s">
        <v>218</v>
      </c>
      <c r="C206" s="32" t="s">
        <v>159</v>
      </c>
      <c r="D206" s="6" t="s">
        <v>199</v>
      </c>
      <c r="E206" s="6" t="s">
        <v>219</v>
      </c>
      <c r="F206" s="7">
        <v>11500000</v>
      </c>
      <c r="G206" s="35">
        <v>1000000</v>
      </c>
      <c r="H206" s="7">
        <v>11.5</v>
      </c>
      <c r="I206" s="7" t="s">
        <v>69</v>
      </c>
      <c r="J206" s="46">
        <v>1742</v>
      </c>
      <c r="K206" s="46">
        <v>2018</v>
      </c>
      <c r="L206" s="46" t="s">
        <v>265</v>
      </c>
      <c r="M206" s="76"/>
      <c r="N206" s="7" t="s">
        <v>192</v>
      </c>
      <c r="O206" s="35">
        <v>468109</v>
      </c>
      <c r="P206" s="7">
        <v>6787580.5</v>
      </c>
      <c r="Q206" s="7">
        <v>2375653.1749999998</v>
      </c>
      <c r="R206" s="36">
        <f t="shared" si="4"/>
        <v>4411927.3250000002</v>
      </c>
      <c r="S206" s="36">
        <f t="array" ref="S206">IFERROR(IF($F206="","",IF($T206=0,0,IF($G206=$T206,$F206-SUM(IFERROR(INDEX($P:$P,MATCH(1,($E206=$E:$E)*($I206=$I:$I)*("Avance 20%"=$N:$N),0)),0),IFERROR(INDEX($P:$P,MATCH(1,($E206=$E:$E)*($I206=$I:$I)*("Avance 15%"=$N:$N),0)),0)),$T206*$H206))),"REVISAR")</f>
        <v>41308</v>
      </c>
      <c r="T206" s="35">
        <f t="shared" si="5"/>
        <v>3592</v>
      </c>
      <c r="U206" s="30"/>
      <c r="V206" s="6"/>
    </row>
    <row r="207" spans="2:22" ht="42.75" hidden="1" customHeight="1" x14ac:dyDescent="0.25">
      <c r="B207" s="6" t="s">
        <v>218</v>
      </c>
      <c r="C207" s="32" t="s">
        <v>159</v>
      </c>
      <c r="D207" s="6" t="s">
        <v>199</v>
      </c>
      <c r="E207" s="6" t="s">
        <v>219</v>
      </c>
      <c r="F207" s="7">
        <v>2400000</v>
      </c>
      <c r="G207" s="35">
        <v>200000</v>
      </c>
      <c r="H207" s="7">
        <v>12</v>
      </c>
      <c r="I207" s="7" t="s">
        <v>191</v>
      </c>
      <c r="J207" s="46">
        <v>1742</v>
      </c>
      <c r="K207" s="46">
        <v>2018</v>
      </c>
      <c r="L207" s="46" t="s">
        <v>265</v>
      </c>
      <c r="M207" s="76"/>
      <c r="N207" s="7" t="s">
        <v>194</v>
      </c>
      <c r="O207" s="35">
        <v>7650</v>
      </c>
      <c r="P207" s="7">
        <v>114750</v>
      </c>
      <c r="Q207" s="7">
        <v>40162.5</v>
      </c>
      <c r="R207" s="36">
        <f t="shared" si="4"/>
        <v>74587.5</v>
      </c>
      <c r="S207" s="36">
        <f t="array" ref="S207">IFERROR(IF($F207="","",IF($T207=0,0,IF($G207=$T207,$F207-SUM(IFERROR(INDEX($P:$P,MATCH(1,($E207=$E:$E)*($I207=$I:$I)*("Avance 20%"=$N:$N),0)),0),IFERROR(INDEX($P:$P,MATCH(1,($E207=$E:$E)*($I207=$I:$I)*("Avance 15%"=$N:$N),0)),0)),$T207*$H207))),"REVISAR")</f>
        <v>167400</v>
      </c>
      <c r="T207" s="35">
        <f t="shared" si="5"/>
        <v>13950</v>
      </c>
      <c r="U207" s="30"/>
      <c r="V207" s="6"/>
    </row>
    <row r="208" spans="2:22" ht="42.75" hidden="1" customHeight="1" x14ac:dyDescent="0.25">
      <c r="B208" s="6" t="s">
        <v>218</v>
      </c>
      <c r="C208" s="32" t="s">
        <v>159</v>
      </c>
      <c r="D208" s="6" t="s">
        <v>199</v>
      </c>
      <c r="E208" s="6" t="s">
        <v>219</v>
      </c>
      <c r="F208" s="7">
        <v>11500000</v>
      </c>
      <c r="G208" s="35">
        <v>1000000</v>
      </c>
      <c r="H208" s="7">
        <v>11.5</v>
      </c>
      <c r="I208" s="7" t="s">
        <v>69</v>
      </c>
      <c r="J208" s="46">
        <v>1405</v>
      </c>
      <c r="K208" s="46">
        <v>2019</v>
      </c>
      <c r="L208" s="46" t="s">
        <v>267</v>
      </c>
      <c r="M208" s="76"/>
      <c r="N208" s="7" t="s">
        <v>192</v>
      </c>
      <c r="O208" s="35">
        <v>215685</v>
      </c>
      <c r="P208" s="7">
        <v>3127432.5</v>
      </c>
      <c r="Q208" s="7">
        <v>1094601.375</v>
      </c>
      <c r="R208" s="36">
        <f t="shared" si="4"/>
        <v>2032831.125</v>
      </c>
      <c r="S208" s="36">
        <f t="array" ref="S208">IFERROR(IF($F208="","",IF($T208=0,0,IF($G208=$T208,$F208-SUM(IFERROR(INDEX($P:$P,MATCH(1,($E208=$E:$E)*($I208=$I:$I)*("Avance 20%"=$N:$N),0)),0),IFERROR(INDEX($P:$P,MATCH(1,($E208=$E:$E)*($I208=$I:$I)*("Avance 15%"=$N:$N),0)),0)),$T208*$H208))),"REVISAR")</f>
        <v>41308</v>
      </c>
      <c r="T208" s="35">
        <f t="shared" si="5"/>
        <v>3592</v>
      </c>
      <c r="U208" s="30"/>
      <c r="V208" s="6"/>
    </row>
    <row r="209" spans="2:22" ht="42.75" hidden="1" customHeight="1" x14ac:dyDescent="0.25">
      <c r="B209" s="6" t="s">
        <v>218</v>
      </c>
      <c r="C209" s="32" t="s">
        <v>159</v>
      </c>
      <c r="D209" s="6" t="s">
        <v>199</v>
      </c>
      <c r="E209" s="6" t="s">
        <v>219</v>
      </c>
      <c r="F209" s="7">
        <v>11500000</v>
      </c>
      <c r="G209" s="35">
        <v>1000000</v>
      </c>
      <c r="H209" s="7">
        <v>11.5</v>
      </c>
      <c r="I209" s="7" t="s">
        <v>69</v>
      </c>
      <c r="J209" s="46">
        <v>1892</v>
      </c>
      <c r="K209" s="46">
        <v>2019</v>
      </c>
      <c r="L209" s="46" t="s">
        <v>267</v>
      </c>
      <c r="M209" s="76"/>
      <c r="N209" s="7" t="s">
        <v>192</v>
      </c>
      <c r="O209" s="35">
        <v>52500</v>
      </c>
      <c r="P209" s="7">
        <v>761250</v>
      </c>
      <c r="Q209" s="7">
        <v>266437.5</v>
      </c>
      <c r="R209" s="36">
        <f t="shared" si="4"/>
        <v>494812.5</v>
      </c>
      <c r="S209" s="36">
        <f t="array" ref="S209">IFERROR(IF($F209="","",IF($T209=0,0,IF($G209=$T209,$F209-SUM(IFERROR(INDEX($P:$P,MATCH(1,($E209=$E:$E)*($I209=$I:$I)*("Avance 20%"=$N:$N),0)),0),IFERROR(INDEX($P:$P,MATCH(1,($E209=$E:$E)*($I209=$I:$I)*("Avance 15%"=$N:$N),0)),0)),$T209*$H209))),"REVISAR")</f>
        <v>41308</v>
      </c>
      <c r="T209" s="35">
        <f t="shared" si="5"/>
        <v>3592</v>
      </c>
      <c r="U209" s="30"/>
      <c r="V209" s="6"/>
    </row>
    <row r="210" spans="2:22" ht="42.75" hidden="1" customHeight="1" x14ac:dyDescent="0.25">
      <c r="B210" s="6" t="s">
        <v>218</v>
      </c>
      <c r="C210" s="32" t="s">
        <v>159</v>
      </c>
      <c r="D210" s="6" t="s">
        <v>199</v>
      </c>
      <c r="E210" s="6" t="s">
        <v>219</v>
      </c>
      <c r="F210" s="7">
        <v>11500000</v>
      </c>
      <c r="G210" s="35">
        <v>1000000</v>
      </c>
      <c r="H210" s="7">
        <v>11.5</v>
      </c>
      <c r="I210" s="7" t="s">
        <v>69</v>
      </c>
      <c r="J210" s="46">
        <v>1892</v>
      </c>
      <c r="K210" s="46">
        <v>2019</v>
      </c>
      <c r="L210" s="46" t="s">
        <v>267</v>
      </c>
      <c r="M210" s="76"/>
      <c r="N210" s="7" t="s">
        <v>192</v>
      </c>
      <c r="O210" s="35">
        <v>100550</v>
      </c>
      <c r="P210" s="7">
        <v>1457975</v>
      </c>
      <c r="Q210" s="7">
        <v>510291.24999999994</v>
      </c>
      <c r="R210" s="36">
        <f t="shared" si="4"/>
        <v>947683.75</v>
      </c>
      <c r="S210" s="36">
        <f t="array" ref="S210">IFERROR(IF($F210="","",IF($T210=0,0,IF($G210=$T210,$F210-SUM(IFERROR(INDEX($P:$P,MATCH(1,($E210=$E:$E)*($I210=$I:$I)*("Avance 20%"=$N:$N),0)),0),IFERROR(INDEX($P:$P,MATCH(1,($E210=$E:$E)*($I210=$I:$I)*("Avance 15%"=$N:$N),0)),0)),$T210*$H210))),"REVISAR")</f>
        <v>41308</v>
      </c>
      <c r="T210" s="35">
        <f t="shared" si="5"/>
        <v>3592</v>
      </c>
      <c r="U210" s="30"/>
      <c r="V210" s="6"/>
    </row>
    <row r="211" spans="2:22" ht="42.75" hidden="1" customHeight="1" x14ac:dyDescent="0.25">
      <c r="B211" s="6" t="s">
        <v>218</v>
      </c>
      <c r="C211" s="32" t="s">
        <v>159</v>
      </c>
      <c r="D211" s="6" t="s">
        <v>199</v>
      </c>
      <c r="E211" s="6" t="s">
        <v>219</v>
      </c>
      <c r="F211" s="7">
        <v>11500000</v>
      </c>
      <c r="G211" s="35">
        <v>1000000</v>
      </c>
      <c r="H211" s="7">
        <v>11.5</v>
      </c>
      <c r="I211" s="7" t="s">
        <v>69</v>
      </c>
      <c r="J211" s="46">
        <v>1892</v>
      </c>
      <c r="K211" s="46">
        <v>2019</v>
      </c>
      <c r="L211" s="46" t="s">
        <v>267</v>
      </c>
      <c r="M211" s="76"/>
      <c r="N211" s="7" t="s">
        <v>192</v>
      </c>
      <c r="O211" s="35">
        <v>53064</v>
      </c>
      <c r="P211" s="7">
        <v>769428</v>
      </c>
      <c r="Q211" s="7">
        <v>269299.8</v>
      </c>
      <c r="R211" s="36">
        <f t="shared" si="4"/>
        <v>500128.2</v>
      </c>
      <c r="S211" s="36">
        <f t="array" ref="S211">IFERROR(IF($F211="","",IF($T211=0,0,IF($G211=$T211,$F211-SUM(IFERROR(INDEX($P:$P,MATCH(1,($E211=$E:$E)*($I211=$I:$I)*("Avance 20%"=$N:$N),0)),0),IFERROR(INDEX($P:$P,MATCH(1,($E211=$E:$E)*($I211=$I:$I)*("Avance 15%"=$N:$N),0)),0)),$T211*$H211))),"REVISAR")</f>
        <v>41308</v>
      </c>
      <c r="T211" s="35">
        <f t="shared" si="5"/>
        <v>3592</v>
      </c>
      <c r="U211" s="30"/>
      <c r="V211" s="6"/>
    </row>
    <row r="212" spans="2:22" ht="42.75" hidden="1" customHeight="1" x14ac:dyDescent="0.25">
      <c r="B212" s="6" t="s">
        <v>218</v>
      </c>
      <c r="C212" s="32" t="s">
        <v>159</v>
      </c>
      <c r="D212" s="6" t="s">
        <v>199</v>
      </c>
      <c r="E212" s="6" t="s">
        <v>219</v>
      </c>
      <c r="F212" s="7">
        <v>11500000</v>
      </c>
      <c r="G212" s="35">
        <v>1000000</v>
      </c>
      <c r="H212" s="7">
        <v>11.5</v>
      </c>
      <c r="I212" s="7" t="s">
        <v>69</v>
      </c>
      <c r="J212" s="46">
        <v>2267</v>
      </c>
      <c r="K212" s="46">
        <v>2019</v>
      </c>
      <c r="L212" s="46" t="s">
        <v>267</v>
      </c>
      <c r="M212" s="76"/>
      <c r="N212" s="7" t="s">
        <v>192</v>
      </c>
      <c r="O212" s="35">
        <v>106500</v>
      </c>
      <c r="P212" s="7">
        <v>1544250</v>
      </c>
      <c r="Q212" s="7">
        <v>308554.40000000002</v>
      </c>
      <c r="R212" s="36">
        <f t="shared" si="4"/>
        <v>1235695.6000000001</v>
      </c>
      <c r="S212" s="36">
        <f t="array" ref="S212">IFERROR(IF($F212="","",IF($T212=0,0,IF($G212=$T212,$F212-SUM(IFERROR(INDEX($P:$P,MATCH(1,($E212=$E:$E)*($I212=$I:$I)*("Avance 20%"=$N:$N),0)),0),IFERROR(INDEX($P:$P,MATCH(1,($E212=$E:$E)*($I212=$I:$I)*("Avance 15%"=$N:$N),0)),0)),$T212*$H212))),"REVISAR")</f>
        <v>41308</v>
      </c>
      <c r="T212" s="35">
        <f t="shared" si="5"/>
        <v>3592</v>
      </c>
      <c r="U212" s="30"/>
      <c r="V212" s="6"/>
    </row>
    <row r="213" spans="2:22" ht="42.75" hidden="1" customHeight="1" x14ac:dyDescent="0.25">
      <c r="B213" s="6" t="s">
        <v>218</v>
      </c>
      <c r="C213" s="32" t="s">
        <v>159</v>
      </c>
      <c r="D213" s="6" t="s">
        <v>199</v>
      </c>
      <c r="E213" s="6" t="s">
        <v>219</v>
      </c>
      <c r="F213" s="7">
        <v>2400000</v>
      </c>
      <c r="G213" s="35">
        <v>200000</v>
      </c>
      <c r="H213" s="7">
        <v>12</v>
      </c>
      <c r="I213" s="7" t="s">
        <v>191</v>
      </c>
      <c r="J213" s="46">
        <v>2451</v>
      </c>
      <c r="K213" s="46">
        <v>2019</v>
      </c>
      <c r="L213" s="46" t="s">
        <v>267</v>
      </c>
      <c r="M213" s="76"/>
      <c r="N213" s="7" t="s">
        <v>194</v>
      </c>
      <c r="O213" s="35">
        <v>178400</v>
      </c>
      <c r="P213" s="7">
        <v>2676000</v>
      </c>
      <c r="Q213" s="7">
        <v>0</v>
      </c>
      <c r="R213" s="36">
        <f t="shared" ref="R213:R276" si="6">IF(P213-Q213=0,"",P213-Q213)</f>
        <v>2676000</v>
      </c>
      <c r="S213" s="36">
        <f t="array" ref="S213">IFERROR(IF($F213="","",IF($T213=0,0,IF($G213=$T213,$F213-SUM(IFERROR(INDEX($P:$P,MATCH(1,($E213=$E:$E)*($I213=$I:$I)*("Avance 20%"=$N:$N),0)),0),IFERROR(INDEX($P:$P,MATCH(1,($E213=$E:$E)*($I213=$I:$I)*("Avance 15%"=$N:$N),0)),0)),$T213*$H213))),"REVISAR")</f>
        <v>167400</v>
      </c>
      <c r="T213" s="35">
        <f t="shared" si="5"/>
        <v>13950</v>
      </c>
      <c r="U213" s="30"/>
      <c r="V213" s="6"/>
    </row>
    <row r="214" spans="2:22" ht="28.5" hidden="1" customHeight="1" x14ac:dyDescent="0.25">
      <c r="B214" s="6" t="s">
        <v>229</v>
      </c>
      <c r="C214" s="42"/>
      <c r="D214" s="6" t="s">
        <v>199</v>
      </c>
      <c r="E214" s="6" t="s">
        <v>230</v>
      </c>
      <c r="F214" s="7">
        <v>11500000</v>
      </c>
      <c r="G214" s="35">
        <v>1000000</v>
      </c>
      <c r="H214" s="7">
        <v>11.5</v>
      </c>
      <c r="I214" s="7" t="s">
        <v>69</v>
      </c>
      <c r="J214" s="46" t="s">
        <v>282</v>
      </c>
      <c r="K214" s="46">
        <v>2018</v>
      </c>
      <c r="L214" s="46" t="s">
        <v>264</v>
      </c>
      <c r="M214" s="77" t="s">
        <v>196</v>
      </c>
      <c r="N214" s="7" t="s">
        <v>190</v>
      </c>
      <c r="O214" s="35" t="s">
        <v>196</v>
      </c>
      <c r="P214" s="7">
        <v>2300000</v>
      </c>
      <c r="Q214" s="7">
        <v>0</v>
      </c>
      <c r="R214" s="36">
        <f t="shared" si="6"/>
        <v>2300000</v>
      </c>
      <c r="S214" s="36">
        <f t="array" ref="S214">IFERROR(IF($F214="","",IF($T214=0,0,IF($G214=$T214,$F214-SUM(IFERROR(INDEX($P:$P,MATCH(1,($E214=$E:$E)*($I214=$I:$I)*("Avance 20%"=$N:$N),0)),0),IFERROR(INDEX($P:$P,MATCH(1,($E214=$E:$E)*($I214=$I:$I)*("Avance 15%"=$N:$N),0)),0)),$T214*$H214))),"REVISAR")</f>
        <v>0</v>
      </c>
      <c r="T214" s="35">
        <f t="shared" si="5"/>
        <v>0</v>
      </c>
      <c r="U214" s="30" t="s">
        <v>27</v>
      </c>
      <c r="V214" s="6"/>
    </row>
    <row r="215" spans="2:22" ht="28.5" hidden="1" customHeight="1" x14ac:dyDescent="0.25">
      <c r="B215" s="6" t="s">
        <v>229</v>
      </c>
      <c r="C215" s="42"/>
      <c r="D215" s="6" t="s">
        <v>199</v>
      </c>
      <c r="E215" s="6" t="s">
        <v>230</v>
      </c>
      <c r="F215" s="7">
        <v>11500000</v>
      </c>
      <c r="G215" s="35">
        <v>1000000</v>
      </c>
      <c r="H215" s="7">
        <v>11.5</v>
      </c>
      <c r="I215" s="7" t="s">
        <v>69</v>
      </c>
      <c r="J215" s="46">
        <v>517</v>
      </c>
      <c r="K215" s="46">
        <v>2018</v>
      </c>
      <c r="L215" s="46" t="s">
        <v>265</v>
      </c>
      <c r="M215" s="77" t="s">
        <v>196</v>
      </c>
      <c r="N215" s="7" t="s">
        <v>189</v>
      </c>
      <c r="O215" s="35" t="s">
        <v>196</v>
      </c>
      <c r="P215" s="7">
        <v>1725000</v>
      </c>
      <c r="Q215" s="7">
        <v>0</v>
      </c>
      <c r="R215" s="36">
        <f t="shared" si="6"/>
        <v>1725000</v>
      </c>
      <c r="S215" s="36">
        <f t="array" ref="S215">IFERROR(IF($F215="","",IF($T215=0,0,IF($G215=$T215,$F215-SUM(IFERROR(INDEX($P:$P,MATCH(1,($E215=$E:$E)*($I215=$I:$I)*("Avance 20%"=$N:$N),0)),0),IFERROR(INDEX($P:$P,MATCH(1,($E215=$E:$E)*($I215=$I:$I)*("Avance 15%"=$N:$N),0)),0)),$T215*$H215))),"REVISAR")</f>
        <v>0</v>
      </c>
      <c r="T215" s="35">
        <f t="shared" si="5"/>
        <v>0</v>
      </c>
      <c r="U215" s="30" t="s">
        <v>27</v>
      </c>
      <c r="V215" s="6"/>
    </row>
    <row r="216" spans="2:22" ht="28.5" hidden="1" customHeight="1" x14ac:dyDescent="0.25">
      <c r="B216" s="6" t="s">
        <v>229</v>
      </c>
      <c r="C216" s="42"/>
      <c r="D216" s="6" t="s">
        <v>199</v>
      </c>
      <c r="E216" s="6" t="s">
        <v>230</v>
      </c>
      <c r="F216" s="7">
        <v>11500000</v>
      </c>
      <c r="G216" s="35">
        <v>1000000</v>
      </c>
      <c r="H216" s="7">
        <v>11.5</v>
      </c>
      <c r="I216" s="7" t="s">
        <v>69</v>
      </c>
      <c r="J216" s="46">
        <v>839</v>
      </c>
      <c r="K216" s="46">
        <v>2018</v>
      </c>
      <c r="L216" s="46" t="s">
        <v>265</v>
      </c>
      <c r="M216" s="76"/>
      <c r="N216" s="7" t="s">
        <v>192</v>
      </c>
      <c r="O216" s="35">
        <v>198500</v>
      </c>
      <c r="P216" s="7">
        <v>3275250</v>
      </c>
      <c r="Q216" s="7">
        <v>1146337.5</v>
      </c>
      <c r="R216" s="36">
        <f t="shared" si="6"/>
        <v>2128912.5</v>
      </c>
      <c r="S216" s="36">
        <f t="array" ref="S216">IFERROR(IF($F216="","",IF($T216=0,0,IF($G216=$T216,$F216-SUM(IFERROR(INDEX($P:$P,MATCH(1,($E216=$E:$E)*($I216=$I:$I)*("Avance 20%"=$N:$N),0)),0),IFERROR(INDEX($P:$P,MATCH(1,($E216=$E:$E)*($I216=$I:$I)*("Avance 15%"=$N:$N),0)),0)),$T216*$H216))),"REVISAR")</f>
        <v>0</v>
      </c>
      <c r="T216" s="35">
        <f t="shared" si="5"/>
        <v>0</v>
      </c>
      <c r="U216" s="30" t="s">
        <v>27</v>
      </c>
      <c r="V216" s="6"/>
    </row>
    <row r="217" spans="2:22" ht="28.5" hidden="1" customHeight="1" x14ac:dyDescent="0.25">
      <c r="B217" s="6" t="s">
        <v>229</v>
      </c>
      <c r="C217" s="42"/>
      <c r="D217" s="6" t="s">
        <v>199</v>
      </c>
      <c r="E217" s="6" t="s">
        <v>230</v>
      </c>
      <c r="F217" s="7">
        <v>11500000</v>
      </c>
      <c r="G217" s="35">
        <v>1000000</v>
      </c>
      <c r="H217" s="7">
        <v>11.5</v>
      </c>
      <c r="I217" s="7" t="s">
        <v>69</v>
      </c>
      <c r="J217" s="46">
        <v>1099</v>
      </c>
      <c r="K217" s="46">
        <v>2018</v>
      </c>
      <c r="L217" s="46" t="s">
        <v>265</v>
      </c>
      <c r="M217" s="76"/>
      <c r="N217" s="7" t="s">
        <v>192</v>
      </c>
      <c r="O217" s="35">
        <v>135024</v>
      </c>
      <c r="P217" s="7">
        <v>2227896</v>
      </c>
      <c r="Q217" s="7">
        <v>779763.6</v>
      </c>
      <c r="R217" s="36">
        <f t="shared" si="6"/>
        <v>1448132.4</v>
      </c>
      <c r="S217" s="36">
        <f t="array" ref="S217">IFERROR(IF($F217="","",IF($T217=0,0,IF($G217=$T217,$F217-SUM(IFERROR(INDEX($P:$P,MATCH(1,($E217=$E:$E)*($I217=$I:$I)*("Avance 20%"=$N:$N),0)),0),IFERROR(INDEX($P:$P,MATCH(1,($E217=$E:$E)*($I217=$I:$I)*("Avance 15%"=$N:$N),0)),0)),$T217*$H217))),"REVISAR")</f>
        <v>0</v>
      </c>
      <c r="T217" s="35">
        <f t="shared" si="5"/>
        <v>0</v>
      </c>
      <c r="U217" s="30" t="s">
        <v>27</v>
      </c>
      <c r="V217" s="6"/>
    </row>
    <row r="218" spans="2:22" ht="28.5" hidden="1" customHeight="1" x14ac:dyDescent="0.25">
      <c r="B218" s="6" t="s">
        <v>229</v>
      </c>
      <c r="C218" s="42"/>
      <c r="D218" s="6" t="s">
        <v>199</v>
      </c>
      <c r="E218" s="6" t="s">
        <v>230</v>
      </c>
      <c r="F218" s="7">
        <v>11500000</v>
      </c>
      <c r="G218" s="35">
        <v>1000000</v>
      </c>
      <c r="H218" s="7">
        <v>11.5</v>
      </c>
      <c r="I218" s="7" t="s">
        <v>69</v>
      </c>
      <c r="J218" s="46">
        <v>1407</v>
      </c>
      <c r="K218" s="46">
        <v>2018</v>
      </c>
      <c r="L218" s="46" t="s">
        <v>265</v>
      </c>
      <c r="M218" s="76"/>
      <c r="N218" s="7" t="s">
        <v>192</v>
      </c>
      <c r="O218" s="35">
        <v>113940</v>
      </c>
      <c r="P218" s="7">
        <v>1880010</v>
      </c>
      <c r="Q218" s="7">
        <v>658003.5</v>
      </c>
      <c r="R218" s="36">
        <f t="shared" si="6"/>
        <v>1222006.5</v>
      </c>
      <c r="S218" s="36">
        <f t="array" ref="S218">IFERROR(IF($F218="","",IF($T218=0,0,IF($G218=$T218,$F218-SUM(IFERROR(INDEX($P:$P,MATCH(1,($E218=$E:$E)*($I218=$I:$I)*("Avance 20%"=$N:$N),0)),0),IFERROR(INDEX($P:$P,MATCH(1,($E218=$E:$E)*($I218=$I:$I)*("Avance 15%"=$N:$N),0)),0)),$T218*$H218))),"REVISAR")</f>
        <v>0</v>
      </c>
      <c r="T218" s="35">
        <f t="shared" si="5"/>
        <v>0</v>
      </c>
      <c r="U218" s="30" t="s">
        <v>27</v>
      </c>
      <c r="V218" s="6"/>
    </row>
    <row r="219" spans="2:22" ht="28.5" hidden="1" customHeight="1" x14ac:dyDescent="0.25">
      <c r="B219" s="6" t="s">
        <v>229</v>
      </c>
      <c r="C219" s="42"/>
      <c r="D219" s="6" t="s">
        <v>199</v>
      </c>
      <c r="E219" s="6" t="s">
        <v>230</v>
      </c>
      <c r="F219" s="7">
        <v>11500000</v>
      </c>
      <c r="G219" s="35">
        <v>1000000</v>
      </c>
      <c r="H219" s="7">
        <v>11.5</v>
      </c>
      <c r="I219" s="7" t="s">
        <v>69</v>
      </c>
      <c r="J219" s="46">
        <v>1633</v>
      </c>
      <c r="K219" s="46">
        <v>2018</v>
      </c>
      <c r="L219" s="46" t="s">
        <v>265</v>
      </c>
      <c r="M219" s="76"/>
      <c r="N219" s="7" t="s">
        <v>192</v>
      </c>
      <c r="O219" s="35">
        <v>167203</v>
      </c>
      <c r="P219" s="7">
        <v>2758849.5</v>
      </c>
      <c r="Q219" s="7">
        <v>965597.33</v>
      </c>
      <c r="R219" s="36">
        <f t="shared" si="6"/>
        <v>1793252.17</v>
      </c>
      <c r="S219" s="36">
        <f t="array" ref="S219">IFERROR(IF($F219="","",IF($T219=0,0,IF($G219=$T219,$F219-SUM(IFERROR(INDEX($P:$P,MATCH(1,($E219=$E:$E)*($I219=$I:$I)*("Avance 20%"=$N:$N),0)),0),IFERROR(INDEX($P:$P,MATCH(1,($E219=$E:$E)*($I219=$I:$I)*("Avance 15%"=$N:$N),0)),0)),$T219*$H219))),"REVISAR")</f>
        <v>0</v>
      </c>
      <c r="T219" s="35">
        <f t="shared" ref="T219:T282" si="7">IF($G219="","",IF($G219-SUMIFS($O:$O,$E:$E,$E219,$I:$I,$I219)&lt;0,0,$G219-SUMIFS($O:$O,$E:$E,$E219,$I:$I,$I219)))</f>
        <v>0</v>
      </c>
      <c r="U219" s="30" t="s">
        <v>27</v>
      </c>
      <c r="V219" s="6"/>
    </row>
    <row r="220" spans="2:22" ht="28.5" hidden="1" customHeight="1" x14ac:dyDescent="0.25">
      <c r="B220" s="6" t="s">
        <v>229</v>
      </c>
      <c r="C220" s="42"/>
      <c r="D220" s="6" t="s">
        <v>199</v>
      </c>
      <c r="E220" s="6" t="s">
        <v>230</v>
      </c>
      <c r="F220" s="7">
        <v>11500000</v>
      </c>
      <c r="G220" s="35">
        <v>1000000</v>
      </c>
      <c r="H220" s="7">
        <v>11.5</v>
      </c>
      <c r="I220" s="7" t="s">
        <v>69</v>
      </c>
      <c r="J220" s="46">
        <v>1878</v>
      </c>
      <c r="K220" s="46">
        <v>2019</v>
      </c>
      <c r="L220" s="46" t="s">
        <v>267</v>
      </c>
      <c r="M220" s="76"/>
      <c r="N220" s="7" t="s">
        <v>192</v>
      </c>
      <c r="O220" s="35">
        <f>126910+100660</f>
        <v>227570</v>
      </c>
      <c r="P220" s="7">
        <v>3754905</v>
      </c>
      <c r="Q220" s="7">
        <v>475298.07</v>
      </c>
      <c r="R220" s="36">
        <f t="shared" si="6"/>
        <v>3279606.93</v>
      </c>
      <c r="S220" s="36">
        <f t="array" ref="S220">IFERROR(IF($F220="","",IF($T220=0,0,IF($G220=$T220,$F220-SUM(IFERROR(INDEX($P:$P,MATCH(1,($E220=$E:$E)*($I220=$I:$I)*("Avance 20%"=$N:$N),0)),0),IFERROR(INDEX($P:$P,MATCH(1,($E220=$E:$E)*($I220=$I:$I)*("Avance 15%"=$N:$N),0)),0)),$T220*$H220))),"REVISAR")</f>
        <v>0</v>
      </c>
      <c r="T220" s="35">
        <f t="shared" si="7"/>
        <v>0</v>
      </c>
      <c r="U220" s="30" t="s">
        <v>27</v>
      </c>
      <c r="V220" s="6"/>
    </row>
    <row r="221" spans="2:22" ht="28.5" hidden="1" customHeight="1" x14ac:dyDescent="0.25">
      <c r="B221" s="6" t="s">
        <v>229</v>
      </c>
      <c r="C221" s="42"/>
      <c r="D221" s="6" t="s">
        <v>199</v>
      </c>
      <c r="E221" s="6" t="s">
        <v>230</v>
      </c>
      <c r="F221" s="7">
        <v>11500000</v>
      </c>
      <c r="G221" s="35">
        <v>1000000</v>
      </c>
      <c r="H221" s="7">
        <v>11.5</v>
      </c>
      <c r="I221" s="7" t="s">
        <v>69</v>
      </c>
      <c r="J221" s="46">
        <v>2872</v>
      </c>
      <c r="K221" s="46">
        <v>2019</v>
      </c>
      <c r="L221" s="46" t="s">
        <v>267</v>
      </c>
      <c r="M221" s="76"/>
      <c r="N221" s="7" t="s">
        <v>192</v>
      </c>
      <c r="O221" s="35">
        <v>107840</v>
      </c>
      <c r="P221" s="7">
        <v>1779360</v>
      </c>
      <c r="Q221" s="7">
        <v>0</v>
      </c>
      <c r="R221" s="36">
        <f t="shared" si="6"/>
        <v>1779360</v>
      </c>
      <c r="S221" s="36">
        <f t="array" ref="S221">IFERROR(IF($F221="","",IF($T221=0,0,IF($G221=$T221,$F221-SUM(IFERROR(INDEX($P:$P,MATCH(1,($E221=$E:$E)*($I221=$I:$I)*("Avance 20%"=$N:$N),0)),0),IFERROR(INDEX($P:$P,MATCH(1,($E221=$E:$E)*($I221=$I:$I)*("Avance 15%"=$N:$N),0)),0)),$T221*$H221))),"REVISAR")</f>
        <v>0</v>
      </c>
      <c r="T221" s="35">
        <f t="shared" si="7"/>
        <v>0</v>
      </c>
      <c r="U221" s="30" t="s">
        <v>27</v>
      </c>
      <c r="V221" s="6"/>
    </row>
    <row r="222" spans="2:22" ht="28.5" hidden="1" customHeight="1" x14ac:dyDescent="0.25">
      <c r="B222" s="6" t="s">
        <v>229</v>
      </c>
      <c r="C222" s="42"/>
      <c r="D222" s="6" t="s">
        <v>199</v>
      </c>
      <c r="E222" s="6" t="s">
        <v>230</v>
      </c>
      <c r="F222" s="7">
        <v>11500000</v>
      </c>
      <c r="G222" s="35">
        <v>1000000</v>
      </c>
      <c r="H222" s="7">
        <v>11.5</v>
      </c>
      <c r="I222" s="7" t="s">
        <v>69</v>
      </c>
      <c r="J222" s="46">
        <v>2872</v>
      </c>
      <c r="K222" s="46">
        <v>2019</v>
      </c>
      <c r="L222" s="46" t="s">
        <v>267</v>
      </c>
      <c r="M222" s="76"/>
      <c r="N222" s="7" t="s">
        <v>192</v>
      </c>
      <c r="O222" s="35">
        <v>25250</v>
      </c>
      <c r="P222" s="7">
        <v>416625</v>
      </c>
      <c r="Q222" s="7">
        <v>0</v>
      </c>
      <c r="R222" s="36">
        <f t="shared" si="6"/>
        <v>416625</v>
      </c>
      <c r="S222" s="36">
        <f t="array" ref="S222">IFERROR(IF($F222="","",IF($T222=0,0,IF($G222=$T222,$F222-SUM(IFERROR(INDEX($P:$P,MATCH(1,($E222=$E:$E)*($I222=$I:$I)*("Avance 20%"=$N:$N),0)),0),IFERROR(INDEX($P:$P,MATCH(1,($E222=$E:$E)*($I222=$I:$I)*("Avance 15%"=$N:$N),0)),0)),$T222*$H222))),"REVISAR")</f>
        <v>0</v>
      </c>
      <c r="T222" s="35">
        <f t="shared" si="7"/>
        <v>0</v>
      </c>
      <c r="U222" s="30" t="s">
        <v>27</v>
      </c>
      <c r="V222" s="6"/>
    </row>
    <row r="223" spans="2:22" ht="28.5" hidden="1" customHeight="1" x14ac:dyDescent="0.25">
      <c r="B223" s="6" t="s">
        <v>229</v>
      </c>
      <c r="C223" s="42"/>
      <c r="D223" s="6" t="s">
        <v>199</v>
      </c>
      <c r="E223" s="6" t="s">
        <v>230</v>
      </c>
      <c r="F223" s="7">
        <v>11500000</v>
      </c>
      <c r="G223" s="35">
        <v>1000000</v>
      </c>
      <c r="H223" s="7">
        <v>11.5</v>
      </c>
      <c r="I223" s="7" t="s">
        <v>69</v>
      </c>
      <c r="J223" s="46">
        <v>2872</v>
      </c>
      <c r="K223" s="46">
        <v>2019</v>
      </c>
      <c r="L223" s="46" t="s">
        <v>267</v>
      </c>
      <c r="M223" s="76"/>
      <c r="N223" s="7" t="s">
        <v>192</v>
      </c>
      <c r="O223" s="49">
        <v>24700</v>
      </c>
      <c r="P223" s="7">
        <v>407550</v>
      </c>
      <c r="Q223" s="7">
        <v>0</v>
      </c>
      <c r="R223" s="36">
        <f t="shared" si="6"/>
        <v>407550</v>
      </c>
      <c r="S223" s="36">
        <f t="array" ref="S223">IFERROR(IF($F223="","",IF($T223=0,0,IF($G223=$T223,$F223-SUM(IFERROR(INDEX($P:$P,MATCH(1,($E223=$E:$E)*($I223=$I:$I)*("Avance 20%"=$N:$N),0)),0),IFERROR(INDEX($P:$P,MATCH(1,($E223=$E:$E)*($I223=$I:$I)*("Avance 15%"=$N:$N),0)),0)),$T223*$H223))),"REVISAR")</f>
        <v>0</v>
      </c>
      <c r="T223" s="35">
        <f t="shared" si="7"/>
        <v>0</v>
      </c>
      <c r="U223" s="30" t="s">
        <v>27</v>
      </c>
      <c r="V223" s="6"/>
    </row>
    <row r="224" spans="2:22" ht="57" hidden="1" customHeight="1" x14ac:dyDescent="0.25">
      <c r="B224" s="6" t="s">
        <v>174</v>
      </c>
      <c r="C224" s="32" t="s">
        <v>175</v>
      </c>
      <c r="D224" s="6" t="s">
        <v>199</v>
      </c>
      <c r="E224" s="6" t="s">
        <v>217</v>
      </c>
      <c r="F224" s="7">
        <v>10500000</v>
      </c>
      <c r="G224" s="35">
        <v>1500000</v>
      </c>
      <c r="H224" s="7">
        <v>7</v>
      </c>
      <c r="I224" s="7" t="s">
        <v>72</v>
      </c>
      <c r="J224" s="46" t="s">
        <v>283</v>
      </c>
      <c r="K224" s="46">
        <v>2018</v>
      </c>
      <c r="L224" s="46" t="s">
        <v>264</v>
      </c>
      <c r="M224" s="77" t="s">
        <v>196</v>
      </c>
      <c r="N224" s="7" t="s">
        <v>190</v>
      </c>
      <c r="O224" s="35" t="s">
        <v>196</v>
      </c>
      <c r="P224" s="7">
        <v>2100000</v>
      </c>
      <c r="Q224" s="7">
        <v>0</v>
      </c>
      <c r="R224" s="36">
        <f t="shared" si="6"/>
        <v>2100000</v>
      </c>
      <c r="S224" s="36">
        <f t="array" ref="S224">IFERROR(IF($F224="","",IF($T224=0,0,IF($G224=$T224,$F224-SUM(IFERROR(INDEX($P:$P,MATCH(1,($E224=$E:$E)*($I224=$I:$I)*("Avance 20%"=$N:$N),0)),0),IFERROR(INDEX($P:$P,MATCH(1,($E224=$E:$E)*($I224=$I:$I)*("Avance 15%"=$N:$N),0)),0)),$T224*$H224))),"REVISAR")</f>
        <v>4988900</v>
      </c>
      <c r="T224" s="35">
        <f t="shared" si="7"/>
        <v>712700</v>
      </c>
      <c r="U224" s="30"/>
      <c r="V224" s="6"/>
    </row>
    <row r="225" spans="2:22" ht="57" hidden="1" customHeight="1" x14ac:dyDescent="0.25">
      <c r="B225" s="6" t="s">
        <v>174</v>
      </c>
      <c r="C225" s="32" t="s">
        <v>175</v>
      </c>
      <c r="D225" s="6" t="s">
        <v>199</v>
      </c>
      <c r="E225" s="6" t="s">
        <v>217</v>
      </c>
      <c r="F225" s="7">
        <v>10500000</v>
      </c>
      <c r="G225" s="35">
        <v>1500000</v>
      </c>
      <c r="H225" s="7">
        <v>7</v>
      </c>
      <c r="I225" s="7" t="s">
        <v>72</v>
      </c>
      <c r="J225" s="46">
        <v>585</v>
      </c>
      <c r="K225" s="46">
        <v>2018</v>
      </c>
      <c r="L225" s="46" t="s">
        <v>265</v>
      </c>
      <c r="M225" s="77" t="s">
        <v>196</v>
      </c>
      <c r="N225" s="7" t="s">
        <v>189</v>
      </c>
      <c r="O225" s="35" t="s">
        <v>196</v>
      </c>
      <c r="P225" s="7">
        <v>1575000</v>
      </c>
      <c r="Q225" s="7">
        <v>0</v>
      </c>
      <c r="R225" s="36">
        <f t="shared" si="6"/>
        <v>1575000</v>
      </c>
      <c r="S225" s="36">
        <f t="array" ref="S225">IFERROR(IF($F225="","",IF($T225=0,0,IF($G225=$T225,$F225-SUM(IFERROR(INDEX($P:$P,MATCH(1,($E225=$E:$E)*($I225=$I:$I)*("Avance 20%"=$N:$N),0)),0),IFERROR(INDEX($P:$P,MATCH(1,($E225=$E:$E)*($I225=$I:$I)*("Avance 15%"=$N:$N),0)),0)),$T225*$H225))),"REVISAR")</f>
        <v>4988900</v>
      </c>
      <c r="T225" s="35">
        <f t="shared" si="7"/>
        <v>712700</v>
      </c>
      <c r="U225" s="30"/>
      <c r="V225" s="6"/>
    </row>
    <row r="226" spans="2:22" ht="57" hidden="1" customHeight="1" x14ac:dyDescent="0.25">
      <c r="B226" s="6" t="s">
        <v>174</v>
      </c>
      <c r="C226" s="32" t="s">
        <v>175</v>
      </c>
      <c r="D226" s="6" t="s">
        <v>199</v>
      </c>
      <c r="E226" s="6" t="s">
        <v>217</v>
      </c>
      <c r="F226" s="7">
        <v>10500000</v>
      </c>
      <c r="G226" s="35">
        <v>1500000</v>
      </c>
      <c r="H226" s="7">
        <v>7</v>
      </c>
      <c r="I226" s="7" t="s">
        <v>72</v>
      </c>
      <c r="J226" s="46">
        <v>1239</v>
      </c>
      <c r="K226" s="46">
        <v>2018</v>
      </c>
      <c r="L226" s="46" t="s">
        <v>265</v>
      </c>
      <c r="M226" s="76"/>
      <c r="N226" s="7" t="s">
        <v>260</v>
      </c>
      <c r="O226" s="35">
        <v>214000</v>
      </c>
      <c r="P226" s="7">
        <v>1498000</v>
      </c>
      <c r="Q226" s="7">
        <v>524300</v>
      </c>
      <c r="R226" s="36">
        <f t="shared" si="6"/>
        <v>973700</v>
      </c>
      <c r="S226" s="36">
        <f t="array" ref="S226">IFERROR(IF($F226="","",IF($T226=0,0,IF($G226=$T226,$F226-SUM(IFERROR(INDEX($P:$P,MATCH(1,($E226=$E:$E)*($I226=$I:$I)*("Avance 20%"=$N:$N),0)),0),IFERROR(INDEX($P:$P,MATCH(1,($E226=$E:$E)*($I226=$I:$I)*("Avance 15%"=$N:$N),0)),0)),$T226*$H226))),"REVISAR")</f>
        <v>4988900</v>
      </c>
      <c r="T226" s="35">
        <f t="shared" si="7"/>
        <v>712700</v>
      </c>
      <c r="U226" s="30"/>
      <c r="V226" s="6"/>
    </row>
    <row r="227" spans="2:22" ht="57" hidden="1" customHeight="1" x14ac:dyDescent="0.25">
      <c r="B227" s="6" t="s">
        <v>174</v>
      </c>
      <c r="C227" s="32" t="s">
        <v>175</v>
      </c>
      <c r="D227" s="6" t="s">
        <v>199</v>
      </c>
      <c r="E227" s="6" t="s">
        <v>217</v>
      </c>
      <c r="F227" s="7">
        <v>10500000</v>
      </c>
      <c r="G227" s="35">
        <v>1500000</v>
      </c>
      <c r="H227" s="7">
        <v>7</v>
      </c>
      <c r="I227" s="7" t="s">
        <v>72</v>
      </c>
      <c r="J227" s="46">
        <v>66</v>
      </c>
      <c r="K227" s="46">
        <v>2019</v>
      </c>
      <c r="L227" s="46" t="s">
        <v>267</v>
      </c>
      <c r="M227" s="76"/>
      <c r="N227" s="7" t="s">
        <v>260</v>
      </c>
      <c r="O227" s="35">
        <v>17000</v>
      </c>
      <c r="P227" s="7">
        <v>119000</v>
      </c>
      <c r="Q227" s="7">
        <v>41650</v>
      </c>
      <c r="R227" s="36">
        <f t="shared" si="6"/>
        <v>77350</v>
      </c>
      <c r="S227" s="36">
        <f t="array" ref="S227">IFERROR(IF($F227="","",IF($T227=0,0,IF($G227=$T227,$F227-SUM(IFERROR(INDEX($P:$P,MATCH(1,($E227=$E:$E)*($I227=$I:$I)*("Avance 20%"=$N:$N),0)),0),IFERROR(INDEX($P:$P,MATCH(1,($E227=$E:$E)*($I227=$I:$I)*("Avance 15%"=$N:$N),0)),0)),$T227*$H227))),"REVISAR")</f>
        <v>4988900</v>
      </c>
      <c r="T227" s="35">
        <f t="shared" si="7"/>
        <v>712700</v>
      </c>
      <c r="U227" s="30"/>
      <c r="V227" s="6"/>
    </row>
    <row r="228" spans="2:22" ht="57" hidden="1" customHeight="1" x14ac:dyDescent="0.25">
      <c r="B228" s="6" t="s">
        <v>174</v>
      </c>
      <c r="C228" s="32" t="s">
        <v>175</v>
      </c>
      <c r="D228" s="6" t="s">
        <v>199</v>
      </c>
      <c r="E228" s="6" t="s">
        <v>217</v>
      </c>
      <c r="F228" s="7">
        <v>10500000</v>
      </c>
      <c r="G228" s="35">
        <v>1500000</v>
      </c>
      <c r="H228" s="7">
        <v>7</v>
      </c>
      <c r="I228" s="7" t="s">
        <v>72</v>
      </c>
      <c r="J228" s="46">
        <v>3028</v>
      </c>
      <c r="K228" s="46">
        <v>2019</v>
      </c>
      <c r="L228" s="46" t="s">
        <v>267</v>
      </c>
      <c r="M228" s="76"/>
      <c r="N228" s="7" t="s">
        <v>260</v>
      </c>
      <c r="O228" s="35">
        <v>290800</v>
      </c>
      <c r="P228" s="7">
        <v>2035600</v>
      </c>
      <c r="Q228" s="7">
        <v>712460</v>
      </c>
      <c r="R228" s="36">
        <f t="shared" si="6"/>
        <v>1323140</v>
      </c>
      <c r="S228" s="36">
        <f t="array" ref="S228">IFERROR(IF($F228="","",IF($T228=0,0,IF($G228=$T228,$F228-SUM(IFERROR(INDEX($P:$P,MATCH(1,($E228=$E:$E)*($I228=$I:$I)*("Avance 20%"=$N:$N),0)),0),IFERROR(INDEX($P:$P,MATCH(1,($E228=$E:$E)*($I228=$I:$I)*("Avance 15%"=$N:$N),0)),0)),$T228*$H228))),"REVISAR")</f>
        <v>4988900</v>
      </c>
      <c r="T228" s="35">
        <f t="shared" si="7"/>
        <v>712700</v>
      </c>
      <c r="U228" s="30"/>
      <c r="V228" s="6"/>
    </row>
    <row r="229" spans="2:22" ht="114" hidden="1" customHeight="1" x14ac:dyDescent="0.25">
      <c r="B229" s="6" t="s">
        <v>174</v>
      </c>
      <c r="C229" s="32" t="s">
        <v>175</v>
      </c>
      <c r="D229" s="6" t="s">
        <v>199</v>
      </c>
      <c r="E229" s="6" t="s">
        <v>217</v>
      </c>
      <c r="F229" s="7">
        <v>10500000</v>
      </c>
      <c r="G229" s="35">
        <v>1500000</v>
      </c>
      <c r="H229" s="7">
        <v>7</v>
      </c>
      <c r="I229" s="7" t="s">
        <v>72</v>
      </c>
      <c r="J229" s="45"/>
      <c r="K229" s="45"/>
      <c r="L229" s="45"/>
      <c r="M229" s="76"/>
      <c r="N229" s="7" t="s">
        <v>260</v>
      </c>
      <c r="O229" s="39">
        <v>265500</v>
      </c>
      <c r="P229" s="38">
        <v>265500</v>
      </c>
      <c r="Q229" s="7">
        <v>92925</v>
      </c>
      <c r="R229" s="36">
        <f t="shared" si="6"/>
        <v>172575</v>
      </c>
      <c r="S229" s="36">
        <f t="array" ref="S229">IFERROR(IF($F229="","",IF($T229=0,0,IF($G229=$T229,$F229-SUM(IFERROR(INDEX($P:$P,MATCH(1,($E229=$E:$E)*($I229=$I:$I)*("Avance 20%"=$N:$N),0)),0),IFERROR(INDEX($P:$P,MATCH(1,($E229=$E:$E)*($I229=$I:$I)*("Avance 15%"=$N:$N),0)),0)),$T229*$H229))),"REVISAR")</f>
        <v>4988900</v>
      </c>
      <c r="T229" s="35">
        <f t="shared" si="7"/>
        <v>712700</v>
      </c>
      <c r="U229" s="30"/>
      <c r="V229" s="6" t="s">
        <v>356</v>
      </c>
    </row>
    <row r="230" spans="2:22" ht="42.75" hidden="1" customHeight="1" x14ac:dyDescent="0.25">
      <c r="B230" s="6" t="s">
        <v>106</v>
      </c>
      <c r="C230" s="32" t="s">
        <v>107</v>
      </c>
      <c r="D230" s="6" t="s">
        <v>199</v>
      </c>
      <c r="E230" s="6" t="s">
        <v>211</v>
      </c>
      <c r="F230" s="7">
        <v>9200000</v>
      </c>
      <c r="G230" s="35">
        <v>800000</v>
      </c>
      <c r="H230" s="7">
        <v>11.5</v>
      </c>
      <c r="I230" s="7" t="s">
        <v>69</v>
      </c>
      <c r="J230" s="46" t="s">
        <v>284</v>
      </c>
      <c r="K230" s="46">
        <v>2018</v>
      </c>
      <c r="L230" s="46" t="s">
        <v>264</v>
      </c>
      <c r="M230" s="77" t="s">
        <v>196</v>
      </c>
      <c r="N230" s="7" t="s">
        <v>190</v>
      </c>
      <c r="O230" s="35" t="s">
        <v>196</v>
      </c>
      <c r="P230" s="7">
        <v>1840000</v>
      </c>
      <c r="Q230" s="7">
        <v>0</v>
      </c>
      <c r="R230" s="36">
        <f t="shared" si="6"/>
        <v>1840000</v>
      </c>
      <c r="S230" s="36">
        <f t="array" ref="S230">IFERROR(IF($F230="","",IF($T230=0,0,IF($G230=$T230,$F230-SUM(IFERROR(INDEX($P:$P,MATCH(1,($E230=$E:$E)*($I230=$I:$I)*("Avance 20%"=$N:$N),0)),0),IFERROR(INDEX($P:$P,MATCH(1,($E230=$E:$E)*($I230=$I:$I)*("Avance 15%"=$N:$N),0)),0)),$T230*$H230))),"REVISAR")</f>
        <v>0</v>
      </c>
      <c r="T230" s="35">
        <f t="shared" si="7"/>
        <v>0</v>
      </c>
      <c r="U230" s="30" t="s">
        <v>27</v>
      </c>
      <c r="V230" s="6"/>
    </row>
    <row r="231" spans="2:22" ht="42.75" hidden="1" customHeight="1" x14ac:dyDescent="0.25">
      <c r="B231" s="6" t="s">
        <v>106</v>
      </c>
      <c r="C231" s="32" t="s">
        <v>107</v>
      </c>
      <c r="D231" s="6" t="s">
        <v>199</v>
      </c>
      <c r="E231" s="6" t="s">
        <v>211</v>
      </c>
      <c r="F231" s="7">
        <v>9200000</v>
      </c>
      <c r="G231" s="35">
        <v>800000</v>
      </c>
      <c r="H231" s="7">
        <v>11.5</v>
      </c>
      <c r="I231" s="7" t="s">
        <v>69</v>
      </c>
      <c r="J231" s="46">
        <v>474</v>
      </c>
      <c r="K231" s="46">
        <v>2018</v>
      </c>
      <c r="L231" s="46" t="s">
        <v>265</v>
      </c>
      <c r="M231" s="77" t="s">
        <v>196</v>
      </c>
      <c r="N231" s="7" t="s">
        <v>189</v>
      </c>
      <c r="O231" s="35" t="s">
        <v>196</v>
      </c>
      <c r="P231" s="7">
        <v>1380000</v>
      </c>
      <c r="Q231" s="7">
        <v>0</v>
      </c>
      <c r="R231" s="36">
        <f t="shared" si="6"/>
        <v>1380000</v>
      </c>
      <c r="S231" s="36">
        <f t="array" ref="S231">IFERROR(IF($F231="","",IF($T231=0,0,IF($G231=$T231,$F231-SUM(IFERROR(INDEX($P:$P,MATCH(1,($E231=$E:$E)*($I231=$I:$I)*("Avance 20%"=$N:$N),0)),0),IFERROR(INDEX($P:$P,MATCH(1,($E231=$E:$E)*($I231=$I:$I)*("Avance 15%"=$N:$N),0)),0)),$T231*$H231))),"REVISAR")</f>
        <v>0</v>
      </c>
      <c r="T231" s="35">
        <f t="shared" si="7"/>
        <v>0</v>
      </c>
      <c r="U231" s="30" t="s">
        <v>27</v>
      </c>
      <c r="V231" s="6"/>
    </row>
    <row r="232" spans="2:22" ht="42.75" hidden="1" customHeight="1" x14ac:dyDescent="0.25">
      <c r="B232" s="6" t="s">
        <v>106</v>
      </c>
      <c r="C232" s="32" t="s">
        <v>107</v>
      </c>
      <c r="D232" s="6" t="s">
        <v>199</v>
      </c>
      <c r="E232" s="6" t="s">
        <v>211</v>
      </c>
      <c r="F232" s="7">
        <v>9200000</v>
      </c>
      <c r="G232" s="35">
        <v>800000</v>
      </c>
      <c r="H232" s="7">
        <v>11.5</v>
      </c>
      <c r="I232" s="7" t="s">
        <v>69</v>
      </c>
      <c r="J232" s="46">
        <v>1619</v>
      </c>
      <c r="K232" s="46">
        <v>2018</v>
      </c>
      <c r="L232" s="46" t="s">
        <v>265</v>
      </c>
      <c r="M232" s="76"/>
      <c r="N232" s="7" t="s">
        <v>192</v>
      </c>
      <c r="O232" s="35">
        <v>592265</v>
      </c>
      <c r="P232" s="7">
        <v>8587842.5</v>
      </c>
      <c r="Q232" s="7">
        <v>3005744.88</v>
      </c>
      <c r="R232" s="36">
        <f t="shared" si="6"/>
        <v>5582097.6200000001</v>
      </c>
      <c r="S232" s="36">
        <f t="array" ref="S232">IFERROR(IF($F232="","",IF($T232=0,0,IF($G232=$T232,$F232-SUM(IFERROR(INDEX($P:$P,MATCH(1,($E232=$E:$E)*($I232=$I:$I)*("Avance 20%"=$N:$N),0)),0),IFERROR(INDEX($P:$P,MATCH(1,($E232=$E:$E)*($I232=$I:$I)*("Avance 15%"=$N:$N),0)),0)),$T232*$H232))),"REVISAR")</f>
        <v>0</v>
      </c>
      <c r="T232" s="35">
        <f t="shared" si="7"/>
        <v>0</v>
      </c>
      <c r="U232" s="30" t="s">
        <v>27</v>
      </c>
      <c r="V232" s="6"/>
    </row>
    <row r="233" spans="2:22" ht="42.75" hidden="1" customHeight="1" x14ac:dyDescent="0.25">
      <c r="B233" s="6" t="s">
        <v>106</v>
      </c>
      <c r="C233" s="32" t="s">
        <v>107</v>
      </c>
      <c r="D233" s="6" t="s">
        <v>199</v>
      </c>
      <c r="E233" s="6" t="s">
        <v>211</v>
      </c>
      <c r="F233" s="7">
        <v>9200000</v>
      </c>
      <c r="G233" s="35">
        <v>800000</v>
      </c>
      <c r="H233" s="7">
        <v>11.5</v>
      </c>
      <c r="I233" s="7" t="s">
        <v>69</v>
      </c>
      <c r="J233" s="46">
        <v>1060</v>
      </c>
      <c r="K233" s="46">
        <v>2019</v>
      </c>
      <c r="L233" s="46" t="s">
        <v>267</v>
      </c>
      <c r="M233" s="76"/>
      <c r="N233" s="7" t="s">
        <v>192</v>
      </c>
      <c r="O233" s="35">
        <v>66964</v>
      </c>
      <c r="P233" s="7">
        <v>970978</v>
      </c>
      <c r="Q233" s="7">
        <v>0</v>
      </c>
      <c r="R233" s="36">
        <f t="shared" si="6"/>
        <v>970978</v>
      </c>
      <c r="S233" s="36">
        <f t="array" ref="S233">IFERROR(IF($F233="","",IF($T233=0,0,IF($G233=$T233,$F233-SUM(IFERROR(INDEX($P:$P,MATCH(1,($E233=$E:$E)*($I233=$I:$I)*("Avance 20%"=$N:$N),0)),0),IFERROR(INDEX($P:$P,MATCH(1,($E233=$E:$E)*($I233=$I:$I)*("Avance 15%"=$N:$N),0)),0)),$T233*$H233))),"REVISAR")</f>
        <v>0</v>
      </c>
      <c r="T233" s="35">
        <f t="shared" si="7"/>
        <v>0</v>
      </c>
      <c r="U233" s="30" t="s">
        <v>27</v>
      </c>
      <c r="V233" s="6"/>
    </row>
    <row r="234" spans="2:22" ht="42.75" hidden="1" customHeight="1" x14ac:dyDescent="0.25">
      <c r="B234" s="6" t="s">
        <v>106</v>
      </c>
      <c r="C234" s="32" t="s">
        <v>107</v>
      </c>
      <c r="D234" s="6" t="s">
        <v>199</v>
      </c>
      <c r="E234" s="6" t="s">
        <v>211</v>
      </c>
      <c r="F234" s="7">
        <v>9200000</v>
      </c>
      <c r="G234" s="35">
        <v>800000</v>
      </c>
      <c r="H234" s="7">
        <v>11.5</v>
      </c>
      <c r="I234" s="7" t="s">
        <v>69</v>
      </c>
      <c r="J234" s="46">
        <v>2275</v>
      </c>
      <c r="K234" s="46">
        <v>2019</v>
      </c>
      <c r="L234" s="46" t="s">
        <v>267</v>
      </c>
      <c r="M234" s="76"/>
      <c r="N234" s="7" t="s">
        <v>192</v>
      </c>
      <c r="O234" s="35">
        <v>35771</v>
      </c>
      <c r="P234" s="7">
        <v>518679.5</v>
      </c>
      <c r="Q234" s="7">
        <v>0</v>
      </c>
      <c r="R234" s="36">
        <f t="shared" si="6"/>
        <v>518679.5</v>
      </c>
      <c r="S234" s="36">
        <f t="array" ref="S234">IFERROR(IF($F234="","",IF($T234=0,0,IF($G234=$T234,$F234-SUM(IFERROR(INDEX($P:$P,MATCH(1,($E234=$E:$E)*($I234=$I:$I)*("Avance 20%"=$N:$N),0)),0),IFERROR(INDEX($P:$P,MATCH(1,($E234=$E:$E)*($I234=$I:$I)*("Avance 15%"=$N:$N),0)),0)),$T234*$H234))),"REVISAR")</f>
        <v>0</v>
      </c>
      <c r="T234" s="35">
        <f t="shared" si="7"/>
        <v>0</v>
      </c>
      <c r="U234" s="30" t="s">
        <v>27</v>
      </c>
      <c r="V234" s="6"/>
    </row>
    <row r="235" spans="2:22" ht="42.75" hidden="1" customHeight="1" x14ac:dyDescent="0.25">
      <c r="B235" s="6" t="s">
        <v>106</v>
      </c>
      <c r="C235" s="32" t="s">
        <v>107</v>
      </c>
      <c r="D235" s="6" t="s">
        <v>199</v>
      </c>
      <c r="E235" s="6" t="s">
        <v>211</v>
      </c>
      <c r="F235" s="7">
        <v>9200000</v>
      </c>
      <c r="G235" s="35">
        <v>800000</v>
      </c>
      <c r="H235" s="7">
        <v>11.5</v>
      </c>
      <c r="I235" s="7" t="s">
        <v>69</v>
      </c>
      <c r="J235" s="46" t="s">
        <v>285</v>
      </c>
      <c r="K235" s="46">
        <v>2019</v>
      </c>
      <c r="L235" s="46" t="s">
        <v>267</v>
      </c>
      <c r="M235" s="76"/>
      <c r="N235" s="7" t="s">
        <v>192</v>
      </c>
      <c r="O235" s="35">
        <v>105000</v>
      </c>
      <c r="P235" s="7">
        <v>1627500</v>
      </c>
      <c r="Q235" s="7">
        <v>214255.12</v>
      </c>
      <c r="R235" s="36">
        <f t="shared" si="6"/>
        <v>1413244.88</v>
      </c>
      <c r="S235" s="36">
        <f t="array" ref="S235">IFERROR(IF($F235="","",IF($T235=0,0,IF($G235=$T235,$F235-SUM(IFERROR(INDEX($P:$P,MATCH(1,($E235=$E:$E)*($I235=$I:$I)*("Avance 20%"=$N:$N),0)),0),IFERROR(INDEX($P:$P,MATCH(1,($E235=$E:$E)*($I235=$I:$I)*("Avance 15%"=$N:$N),0)),0)),$T235*$H235))),"REVISAR")</f>
        <v>0</v>
      </c>
      <c r="T235" s="35">
        <f t="shared" si="7"/>
        <v>0</v>
      </c>
      <c r="U235" s="30" t="s">
        <v>27</v>
      </c>
      <c r="V235" s="6"/>
    </row>
    <row r="236" spans="2:22" ht="57" hidden="1" customHeight="1" x14ac:dyDescent="0.25">
      <c r="B236" s="40" t="s">
        <v>153</v>
      </c>
      <c r="C236" s="32" t="s">
        <v>154</v>
      </c>
      <c r="D236" s="6" t="s">
        <v>199</v>
      </c>
      <c r="E236" s="6" t="s">
        <v>212</v>
      </c>
      <c r="F236" s="7">
        <v>6900000</v>
      </c>
      <c r="G236" s="35">
        <v>600000</v>
      </c>
      <c r="H236" s="7">
        <v>11.5</v>
      </c>
      <c r="I236" s="7" t="s">
        <v>69</v>
      </c>
      <c r="J236" s="46" t="s">
        <v>286</v>
      </c>
      <c r="K236" s="46">
        <v>2018</v>
      </c>
      <c r="L236" s="46" t="s">
        <v>264</v>
      </c>
      <c r="M236" s="77" t="s">
        <v>196</v>
      </c>
      <c r="N236" s="7" t="s">
        <v>190</v>
      </c>
      <c r="O236" s="35" t="s">
        <v>196</v>
      </c>
      <c r="P236" s="7">
        <v>1380000</v>
      </c>
      <c r="Q236" s="7">
        <v>0</v>
      </c>
      <c r="R236" s="36">
        <f t="shared" si="6"/>
        <v>1380000</v>
      </c>
      <c r="S236" s="36">
        <f t="array" ref="S236">IFERROR(IF($F236="","",IF($T236=0,0,IF($G236=$T236,$F236-SUM(IFERROR(INDEX($P:$P,MATCH(1,($E236=$E:$E)*($I236=$I:$I)*("Avance 20%"=$N:$N),0)),0),IFERROR(INDEX($P:$P,MATCH(1,($E236=$E:$E)*($I236=$I:$I)*("Avance 15%"=$N:$N),0)),0)),$T236*$H236))),"REVISAR")</f>
        <v>0</v>
      </c>
      <c r="T236" s="35">
        <f t="shared" si="7"/>
        <v>0</v>
      </c>
      <c r="U236" s="30" t="s">
        <v>27</v>
      </c>
      <c r="V236" s="6"/>
    </row>
    <row r="237" spans="2:22" ht="57" hidden="1" customHeight="1" x14ac:dyDescent="0.25">
      <c r="B237" s="40" t="s">
        <v>153</v>
      </c>
      <c r="C237" s="32" t="s">
        <v>154</v>
      </c>
      <c r="D237" s="6" t="s">
        <v>199</v>
      </c>
      <c r="E237" s="6" t="s">
        <v>212</v>
      </c>
      <c r="F237" s="7">
        <v>6900000</v>
      </c>
      <c r="G237" s="35">
        <v>600000</v>
      </c>
      <c r="H237" s="7">
        <v>11.5</v>
      </c>
      <c r="I237" s="7" t="s">
        <v>69</v>
      </c>
      <c r="J237" s="46">
        <v>1088</v>
      </c>
      <c r="K237" s="46">
        <v>2018</v>
      </c>
      <c r="L237" s="46" t="s">
        <v>265</v>
      </c>
      <c r="M237" s="77" t="s">
        <v>196</v>
      </c>
      <c r="N237" s="7" t="s">
        <v>189</v>
      </c>
      <c r="O237" s="35" t="s">
        <v>196</v>
      </c>
      <c r="P237" s="7">
        <v>1035000</v>
      </c>
      <c r="Q237" s="7">
        <v>0</v>
      </c>
      <c r="R237" s="36">
        <f t="shared" si="6"/>
        <v>1035000</v>
      </c>
      <c r="S237" s="36">
        <f t="array" ref="S237">IFERROR(IF($F237="","",IF($T237=0,0,IF($G237=$T237,$F237-SUM(IFERROR(INDEX($P:$P,MATCH(1,($E237=$E:$E)*($I237=$I:$I)*("Avance 20%"=$N:$N),0)),0),IFERROR(INDEX($P:$P,MATCH(1,($E237=$E:$E)*($I237=$I:$I)*("Avance 15%"=$N:$N),0)),0)),$T237*$H237))),"REVISAR")</f>
        <v>0</v>
      </c>
      <c r="T237" s="35">
        <f t="shared" si="7"/>
        <v>0</v>
      </c>
      <c r="U237" s="30" t="s">
        <v>27</v>
      </c>
      <c r="V237" s="6"/>
    </row>
    <row r="238" spans="2:22" ht="57" hidden="1" customHeight="1" x14ac:dyDescent="0.25">
      <c r="B238" s="40" t="s">
        <v>153</v>
      </c>
      <c r="C238" s="32" t="s">
        <v>154</v>
      </c>
      <c r="D238" s="6" t="s">
        <v>199</v>
      </c>
      <c r="E238" s="6" t="s">
        <v>212</v>
      </c>
      <c r="F238" s="7">
        <v>6900000</v>
      </c>
      <c r="G238" s="35">
        <v>600000</v>
      </c>
      <c r="H238" s="7">
        <v>11.5</v>
      </c>
      <c r="I238" s="7" t="s">
        <v>69</v>
      </c>
      <c r="J238" s="46">
        <v>1437</v>
      </c>
      <c r="K238" s="46">
        <v>2018</v>
      </c>
      <c r="L238" s="46" t="s">
        <v>265</v>
      </c>
      <c r="M238" s="76"/>
      <c r="N238" s="7" t="s">
        <v>192</v>
      </c>
      <c r="O238" s="35">
        <v>30000</v>
      </c>
      <c r="P238" s="7">
        <v>390000</v>
      </c>
      <c r="Q238" s="7">
        <v>136500</v>
      </c>
      <c r="R238" s="36">
        <f t="shared" si="6"/>
        <v>253500</v>
      </c>
      <c r="S238" s="36">
        <f t="array" ref="S238">IFERROR(IF($F238="","",IF($T238=0,0,IF($G238=$T238,$F238-SUM(IFERROR(INDEX($P:$P,MATCH(1,($E238=$E:$E)*($I238=$I:$I)*("Avance 20%"=$N:$N),0)),0),IFERROR(INDEX($P:$P,MATCH(1,($E238=$E:$E)*($I238=$I:$I)*("Avance 15%"=$N:$N),0)),0)),$T238*$H238))),"REVISAR")</f>
        <v>0</v>
      </c>
      <c r="T238" s="35">
        <f t="shared" si="7"/>
        <v>0</v>
      </c>
      <c r="U238" s="30" t="s">
        <v>27</v>
      </c>
      <c r="V238" s="6"/>
    </row>
    <row r="239" spans="2:22" ht="57" hidden="1" customHeight="1" x14ac:dyDescent="0.25">
      <c r="B239" s="40" t="s">
        <v>153</v>
      </c>
      <c r="C239" s="32" t="s">
        <v>154</v>
      </c>
      <c r="D239" s="6" t="s">
        <v>199</v>
      </c>
      <c r="E239" s="6" t="s">
        <v>212</v>
      </c>
      <c r="F239" s="7">
        <v>6900000</v>
      </c>
      <c r="G239" s="35">
        <v>600000</v>
      </c>
      <c r="H239" s="7">
        <v>11.5</v>
      </c>
      <c r="I239" s="7" t="s">
        <v>69</v>
      </c>
      <c r="J239" s="46">
        <v>430</v>
      </c>
      <c r="K239" s="46">
        <v>2019</v>
      </c>
      <c r="L239" s="46" t="s">
        <v>267</v>
      </c>
      <c r="M239" s="76"/>
      <c r="N239" s="7" t="s">
        <v>192</v>
      </c>
      <c r="O239" s="35">
        <v>225000</v>
      </c>
      <c r="P239" s="7">
        <v>2925000</v>
      </c>
      <c r="Q239" s="7">
        <v>1023750</v>
      </c>
      <c r="R239" s="36">
        <f t="shared" si="6"/>
        <v>1901250</v>
      </c>
      <c r="S239" s="36">
        <f t="array" ref="S239">IFERROR(IF($F239="","",IF($T239=0,0,IF($G239=$T239,$F239-SUM(IFERROR(INDEX($P:$P,MATCH(1,($E239=$E:$E)*($I239=$I:$I)*("Avance 20%"=$N:$N),0)),0),IFERROR(INDEX($P:$P,MATCH(1,($E239=$E:$E)*($I239=$I:$I)*("Avance 15%"=$N:$N),0)),0)),$T239*$H239))),"REVISAR")</f>
        <v>0</v>
      </c>
      <c r="T239" s="35">
        <f t="shared" si="7"/>
        <v>0</v>
      </c>
      <c r="U239" s="30" t="s">
        <v>27</v>
      </c>
      <c r="V239" s="6"/>
    </row>
    <row r="240" spans="2:22" ht="57" hidden="1" customHeight="1" x14ac:dyDescent="0.25">
      <c r="B240" s="40" t="s">
        <v>153</v>
      </c>
      <c r="C240" s="32" t="s">
        <v>154</v>
      </c>
      <c r="D240" s="6" t="s">
        <v>199</v>
      </c>
      <c r="E240" s="6" t="s">
        <v>212</v>
      </c>
      <c r="F240" s="7">
        <v>6900000</v>
      </c>
      <c r="G240" s="35">
        <v>600000</v>
      </c>
      <c r="H240" s="7">
        <v>11.5</v>
      </c>
      <c r="I240" s="7" t="s">
        <v>69</v>
      </c>
      <c r="J240" s="46">
        <v>908</v>
      </c>
      <c r="K240" s="46">
        <v>2019</v>
      </c>
      <c r="L240" s="46" t="s">
        <v>267</v>
      </c>
      <c r="M240" s="76"/>
      <c r="N240" s="7" t="s">
        <v>192</v>
      </c>
      <c r="O240" s="35">
        <v>345000</v>
      </c>
      <c r="P240" s="7">
        <v>4830000</v>
      </c>
      <c r="Q240" s="7">
        <v>1254750</v>
      </c>
      <c r="R240" s="36">
        <f t="shared" si="6"/>
        <v>3575250</v>
      </c>
      <c r="S240" s="36">
        <f t="array" ref="S240">IFERROR(IF($F240="","",IF($T240=0,0,IF($G240=$T240,$F240-SUM(IFERROR(INDEX($P:$P,MATCH(1,($E240=$E:$E)*($I240=$I:$I)*("Avance 20%"=$N:$N),0)),0),IFERROR(INDEX($P:$P,MATCH(1,($E240=$E:$E)*($I240=$I:$I)*("Avance 15%"=$N:$N),0)),0)),$T240*$H240))),"REVISAR")</f>
        <v>0</v>
      </c>
      <c r="T240" s="35">
        <f t="shared" si="7"/>
        <v>0</v>
      </c>
      <c r="U240" s="30" t="s">
        <v>27</v>
      </c>
      <c r="V240" s="6"/>
    </row>
    <row r="241" spans="2:27" ht="28.5" hidden="1" customHeight="1" x14ac:dyDescent="0.25">
      <c r="B241" s="6" t="s">
        <v>89</v>
      </c>
      <c r="C241" s="32" t="s">
        <v>90</v>
      </c>
      <c r="D241" s="6" t="s">
        <v>199</v>
      </c>
      <c r="E241" s="32" t="s">
        <v>208</v>
      </c>
      <c r="F241" s="7">
        <v>11500000</v>
      </c>
      <c r="G241" s="35">
        <v>1000000</v>
      </c>
      <c r="H241" s="7">
        <v>11.5</v>
      </c>
      <c r="I241" s="7" t="s">
        <v>69</v>
      </c>
      <c r="J241" s="46" t="s">
        <v>287</v>
      </c>
      <c r="K241" s="46">
        <v>2018</v>
      </c>
      <c r="L241" s="46" t="s">
        <v>264</v>
      </c>
      <c r="M241" s="77" t="s">
        <v>196</v>
      </c>
      <c r="N241" s="7" t="s">
        <v>190</v>
      </c>
      <c r="O241" s="35" t="s">
        <v>196</v>
      </c>
      <c r="P241" s="7">
        <v>2300000</v>
      </c>
      <c r="Q241" s="7">
        <v>0</v>
      </c>
      <c r="R241" s="36">
        <f t="shared" si="6"/>
        <v>2300000</v>
      </c>
      <c r="S241" s="36">
        <f t="array" ref="S241">IFERROR(IF($F241="","",IF($T241=0,0,IF($G241=$T241,$F241-SUM(IFERROR(INDEX($P:$P,MATCH(1,($E241=$E:$E)*($I241=$I:$I)*("Avance 20%"=$N:$N),0)),0),IFERROR(INDEX($P:$P,MATCH(1,($E241=$E:$E)*($I241=$I:$I)*("Avance 15%"=$N:$N),0)),0)),$T241*$H241))),"REVISAR")</f>
        <v>0</v>
      </c>
      <c r="T241" s="35">
        <f t="shared" si="7"/>
        <v>0</v>
      </c>
      <c r="U241" s="30" t="s">
        <v>27</v>
      </c>
      <c r="V241" s="6"/>
    </row>
    <row r="242" spans="2:27" ht="28.5" hidden="1" customHeight="1" x14ac:dyDescent="0.25">
      <c r="B242" s="6" t="s">
        <v>89</v>
      </c>
      <c r="C242" s="32" t="s">
        <v>90</v>
      </c>
      <c r="D242" s="6" t="s">
        <v>199</v>
      </c>
      <c r="E242" s="32" t="s">
        <v>208</v>
      </c>
      <c r="F242" s="7">
        <v>11500000</v>
      </c>
      <c r="G242" s="35">
        <v>1000000</v>
      </c>
      <c r="H242" s="7">
        <v>11.5</v>
      </c>
      <c r="I242" s="7" t="s">
        <v>69</v>
      </c>
      <c r="J242" s="46">
        <v>726</v>
      </c>
      <c r="K242" s="46">
        <v>2018</v>
      </c>
      <c r="L242" s="46" t="s">
        <v>265</v>
      </c>
      <c r="M242" s="77" t="s">
        <v>196</v>
      </c>
      <c r="N242" s="7" t="s">
        <v>189</v>
      </c>
      <c r="O242" s="35" t="s">
        <v>196</v>
      </c>
      <c r="P242" s="7">
        <v>1725000</v>
      </c>
      <c r="Q242" s="7">
        <v>0</v>
      </c>
      <c r="R242" s="36">
        <f t="shared" si="6"/>
        <v>1725000</v>
      </c>
      <c r="S242" s="36">
        <f t="array" ref="S242">IFERROR(IF($F242="","",IF($T242=0,0,IF($G242=$T242,$F242-SUM(IFERROR(INDEX($P:$P,MATCH(1,($E242=$E:$E)*($I242=$I:$I)*("Avance 20%"=$N:$N),0)),0),IFERROR(INDEX($P:$P,MATCH(1,($E242=$E:$E)*($I242=$I:$I)*("Avance 15%"=$N:$N),0)),0)),$T242*$H242))),"REVISAR")</f>
        <v>0</v>
      </c>
      <c r="T242" s="35">
        <f t="shared" si="7"/>
        <v>0</v>
      </c>
      <c r="U242" s="30" t="s">
        <v>27</v>
      </c>
      <c r="V242" s="6"/>
    </row>
    <row r="243" spans="2:27" ht="28.5" hidden="1" customHeight="1" x14ac:dyDescent="0.25">
      <c r="B243" s="6" t="s">
        <v>89</v>
      </c>
      <c r="C243" s="32" t="s">
        <v>90</v>
      </c>
      <c r="D243" s="6" t="s">
        <v>199</v>
      </c>
      <c r="E243" s="32" t="s">
        <v>208</v>
      </c>
      <c r="F243" s="7">
        <v>11500000</v>
      </c>
      <c r="G243" s="35">
        <v>1000000</v>
      </c>
      <c r="H243" s="7">
        <v>11.5</v>
      </c>
      <c r="I243" s="7" t="s">
        <v>69</v>
      </c>
      <c r="J243" s="46">
        <v>1764</v>
      </c>
      <c r="K243" s="46">
        <v>2018</v>
      </c>
      <c r="L243" s="46" t="s">
        <v>265</v>
      </c>
      <c r="M243" s="76"/>
      <c r="N243" s="7" t="s">
        <v>192</v>
      </c>
      <c r="O243" s="35">
        <v>81000</v>
      </c>
      <c r="P243" s="7">
        <v>1336500</v>
      </c>
      <c r="Q243" s="7">
        <v>467775</v>
      </c>
      <c r="R243" s="36">
        <f t="shared" si="6"/>
        <v>868725</v>
      </c>
      <c r="S243" s="36">
        <f t="array" ref="S243">IFERROR(IF($F243="","",IF($T243=0,0,IF($G243=$T243,$F243-SUM(IFERROR(INDEX($P:$P,MATCH(1,($E243=$E:$E)*($I243=$I:$I)*("Avance 20%"=$N:$N),0)),0),IFERROR(INDEX($P:$P,MATCH(1,($E243=$E:$E)*($I243=$I:$I)*("Avance 15%"=$N:$N),0)),0)),$T243*$H243))),"REVISAR")</f>
        <v>0</v>
      </c>
      <c r="T243" s="35">
        <f t="shared" si="7"/>
        <v>0</v>
      </c>
      <c r="U243" s="30" t="s">
        <v>27</v>
      </c>
      <c r="V243" s="6"/>
    </row>
    <row r="244" spans="2:27" ht="28.5" hidden="1" customHeight="1" x14ac:dyDescent="0.25">
      <c r="B244" s="6" t="s">
        <v>89</v>
      </c>
      <c r="C244" s="32" t="s">
        <v>90</v>
      </c>
      <c r="D244" s="6" t="s">
        <v>199</v>
      </c>
      <c r="E244" s="32" t="s">
        <v>208</v>
      </c>
      <c r="F244" s="7">
        <v>11500000</v>
      </c>
      <c r="G244" s="35">
        <v>1000000</v>
      </c>
      <c r="H244" s="7">
        <v>11.5</v>
      </c>
      <c r="I244" s="7" t="s">
        <v>69</v>
      </c>
      <c r="J244" s="46">
        <v>1453</v>
      </c>
      <c r="K244" s="46">
        <v>2019</v>
      </c>
      <c r="L244" s="46" t="s">
        <v>267</v>
      </c>
      <c r="M244" s="76"/>
      <c r="N244" s="7" t="s">
        <v>192</v>
      </c>
      <c r="O244" s="35">
        <v>423400</v>
      </c>
      <c r="P244" s="7">
        <v>6986100</v>
      </c>
      <c r="Q244" s="7">
        <v>2445135</v>
      </c>
      <c r="R244" s="36">
        <f t="shared" si="6"/>
        <v>4540965</v>
      </c>
      <c r="S244" s="36">
        <f t="array" ref="S244">IFERROR(IF($F244="","",IF($T244=0,0,IF($G244=$T244,$F244-SUM(IFERROR(INDEX($P:$P,MATCH(1,($E244=$E:$E)*($I244=$I:$I)*("Avance 20%"=$N:$N),0)),0),IFERROR(INDEX($P:$P,MATCH(1,($E244=$E:$E)*($I244=$I:$I)*("Avance 15%"=$N:$N),0)),0)),$T244*$H244))),"REVISAR")</f>
        <v>0</v>
      </c>
      <c r="T244" s="35">
        <f t="shared" si="7"/>
        <v>0</v>
      </c>
      <c r="U244" s="30" t="s">
        <v>27</v>
      </c>
      <c r="V244" s="6"/>
    </row>
    <row r="245" spans="2:27" ht="28.5" hidden="1" customHeight="1" x14ac:dyDescent="0.25">
      <c r="B245" s="6" t="s">
        <v>89</v>
      </c>
      <c r="C245" s="32" t="s">
        <v>90</v>
      </c>
      <c r="D245" s="6" t="s">
        <v>199</v>
      </c>
      <c r="E245" s="32" t="s">
        <v>208</v>
      </c>
      <c r="F245" s="7">
        <v>11500000</v>
      </c>
      <c r="G245" s="35">
        <v>1000000</v>
      </c>
      <c r="H245" s="7">
        <v>11.5</v>
      </c>
      <c r="I245" s="7" t="s">
        <v>69</v>
      </c>
      <c r="J245" s="46">
        <v>1881</v>
      </c>
      <c r="K245" s="46">
        <v>2019</v>
      </c>
      <c r="L245" s="46" t="s">
        <v>267</v>
      </c>
      <c r="M245" s="76"/>
      <c r="N245" s="7" t="s">
        <v>192</v>
      </c>
      <c r="O245" s="35">
        <v>188000</v>
      </c>
      <c r="P245" s="7">
        <v>3102000</v>
      </c>
      <c r="Q245" s="7">
        <v>1085700</v>
      </c>
      <c r="R245" s="36">
        <f t="shared" si="6"/>
        <v>2016300</v>
      </c>
      <c r="S245" s="36">
        <f t="array" ref="S245">IFERROR(IF($F245="","",IF($T245=0,0,IF($G245=$T245,$F245-SUM(IFERROR(INDEX($P:$P,MATCH(1,($E245=$E:$E)*($I245=$I:$I)*("Avance 20%"=$N:$N),0)),0),IFERROR(INDEX($P:$P,MATCH(1,($E245=$E:$E)*($I245=$I:$I)*("Avance 15%"=$N:$N),0)),0)),$T245*$H245))),"REVISAR")</f>
        <v>0</v>
      </c>
      <c r="T245" s="35">
        <f t="shared" si="7"/>
        <v>0</v>
      </c>
      <c r="U245" s="30" t="s">
        <v>27</v>
      </c>
      <c r="V245" s="6"/>
    </row>
    <row r="246" spans="2:27" ht="28.5" hidden="1" customHeight="1" x14ac:dyDescent="0.25">
      <c r="B246" s="6" t="s">
        <v>89</v>
      </c>
      <c r="C246" s="32" t="s">
        <v>90</v>
      </c>
      <c r="D246" s="6" t="s">
        <v>199</v>
      </c>
      <c r="E246" s="32" t="s">
        <v>208</v>
      </c>
      <c r="F246" s="7">
        <v>11500000</v>
      </c>
      <c r="G246" s="35">
        <v>1000000</v>
      </c>
      <c r="H246" s="7">
        <v>11.5</v>
      </c>
      <c r="I246" s="7" t="s">
        <v>69</v>
      </c>
      <c r="J246" s="46">
        <v>2901</v>
      </c>
      <c r="K246" s="46">
        <v>2019</v>
      </c>
      <c r="L246" s="46" t="s">
        <v>267</v>
      </c>
      <c r="M246" s="76"/>
      <c r="N246" s="7" t="s">
        <v>192</v>
      </c>
      <c r="O246" s="35">
        <v>59100</v>
      </c>
      <c r="P246" s="7">
        <v>975150</v>
      </c>
      <c r="Q246" s="7">
        <v>0</v>
      </c>
      <c r="R246" s="36">
        <f t="shared" si="6"/>
        <v>975150</v>
      </c>
      <c r="S246" s="36">
        <f t="array" ref="S246">IFERROR(IF($F246="","",IF($T246=0,0,IF($G246=$T246,$F246-SUM(IFERROR(INDEX($P:$P,MATCH(1,($E246=$E:$E)*($I246=$I:$I)*("Avance 20%"=$N:$N),0)),0),IFERROR(INDEX($P:$P,MATCH(1,($E246=$E:$E)*($I246=$I:$I)*("Avance 15%"=$N:$N),0)),0)),$T246*$H246))),"REVISAR")</f>
        <v>0</v>
      </c>
      <c r="T246" s="35">
        <f t="shared" si="7"/>
        <v>0</v>
      </c>
      <c r="U246" s="30" t="s">
        <v>27</v>
      </c>
      <c r="V246" s="6"/>
    </row>
    <row r="247" spans="2:27" ht="28.5" hidden="1" customHeight="1" x14ac:dyDescent="0.25">
      <c r="B247" s="6" t="s">
        <v>89</v>
      </c>
      <c r="C247" s="32" t="s">
        <v>90</v>
      </c>
      <c r="D247" s="6" t="s">
        <v>199</v>
      </c>
      <c r="E247" s="32" t="s">
        <v>208</v>
      </c>
      <c r="F247" s="7">
        <v>11500000</v>
      </c>
      <c r="G247" s="35">
        <v>1000000</v>
      </c>
      <c r="H247" s="7">
        <v>11.5</v>
      </c>
      <c r="I247" s="7" t="s">
        <v>69</v>
      </c>
      <c r="J247" s="46" t="s">
        <v>288</v>
      </c>
      <c r="K247" s="46">
        <v>2019</v>
      </c>
      <c r="L247" s="46" t="s">
        <v>267</v>
      </c>
      <c r="M247" s="76"/>
      <c r="N247" s="7" t="s">
        <v>192</v>
      </c>
      <c r="O247" s="35">
        <v>248500</v>
      </c>
      <c r="P247" s="7">
        <v>4100250</v>
      </c>
      <c r="Q247" s="7">
        <v>26390</v>
      </c>
      <c r="R247" s="36">
        <f t="shared" si="6"/>
        <v>4073860</v>
      </c>
      <c r="S247" s="36">
        <f t="array" ref="S247">IFERROR(IF($F247="","",IF($T247=0,0,IF($G247=$T247,$F247-SUM(IFERROR(INDEX($P:$P,MATCH(1,($E247=$E:$E)*($I247=$I:$I)*("Avance 20%"=$N:$N),0)),0),IFERROR(INDEX($P:$P,MATCH(1,($E247=$E:$E)*($I247=$I:$I)*("Avance 15%"=$N:$N),0)),0)),$T247*$H247))),"REVISAR")</f>
        <v>0</v>
      </c>
      <c r="T247" s="35">
        <f t="shared" si="7"/>
        <v>0</v>
      </c>
      <c r="U247" s="30" t="s">
        <v>27</v>
      </c>
      <c r="V247" s="6"/>
    </row>
    <row r="248" spans="2:27" ht="57" hidden="1" customHeight="1" x14ac:dyDescent="0.25">
      <c r="B248" s="6" t="s">
        <v>240</v>
      </c>
      <c r="C248" s="42"/>
      <c r="D248" s="6" t="s">
        <v>199</v>
      </c>
      <c r="E248" s="32" t="s">
        <v>241</v>
      </c>
      <c r="F248" s="7">
        <v>6900000</v>
      </c>
      <c r="G248" s="35">
        <v>600000</v>
      </c>
      <c r="H248" s="7">
        <v>11.5</v>
      </c>
      <c r="I248" s="7" t="s">
        <v>69</v>
      </c>
      <c r="J248" s="46" t="s">
        <v>289</v>
      </c>
      <c r="K248" s="46">
        <v>2018</v>
      </c>
      <c r="L248" s="46" t="s">
        <v>264</v>
      </c>
      <c r="M248" s="77" t="s">
        <v>196</v>
      </c>
      <c r="N248" s="7" t="s">
        <v>190</v>
      </c>
      <c r="O248" s="35" t="s">
        <v>196</v>
      </c>
      <c r="P248" s="7">
        <v>1380000</v>
      </c>
      <c r="Q248" s="7">
        <v>0</v>
      </c>
      <c r="R248" s="36">
        <f t="shared" si="6"/>
        <v>1380000</v>
      </c>
      <c r="S248" s="36">
        <f t="array" ref="S248">IFERROR(IF($F248="","",IF($T248=0,0,IF($G248=$T248,$F248-SUM(IFERROR(INDEX($P:$P,MATCH(1,($E248=$E:$E)*($I248=$I:$I)*("Avance 20%"=$N:$N),0)),0),IFERROR(INDEX($P:$P,MATCH(1,($E248=$E:$E)*($I248=$I:$I)*("Avance 15%"=$N:$N),0)),0)),$T248*$H248))),"REVISAR")</f>
        <v>2619401</v>
      </c>
      <c r="T248" s="35">
        <f t="shared" si="7"/>
        <v>227774</v>
      </c>
      <c r="U248" s="30"/>
      <c r="V248" s="6"/>
    </row>
    <row r="249" spans="2:27" ht="57" hidden="1" customHeight="1" x14ac:dyDescent="0.25">
      <c r="B249" s="6" t="s">
        <v>240</v>
      </c>
      <c r="C249" s="42"/>
      <c r="D249" s="6" t="s">
        <v>199</v>
      </c>
      <c r="E249" s="32" t="s">
        <v>241</v>
      </c>
      <c r="F249" s="7">
        <v>6900000</v>
      </c>
      <c r="G249" s="35">
        <v>600000</v>
      </c>
      <c r="H249" s="7">
        <v>11.5</v>
      </c>
      <c r="I249" s="7" t="s">
        <v>69</v>
      </c>
      <c r="J249" s="46">
        <v>1763</v>
      </c>
      <c r="K249" s="46">
        <v>2018</v>
      </c>
      <c r="L249" s="46" t="s">
        <v>265</v>
      </c>
      <c r="M249" s="77" t="s">
        <v>196</v>
      </c>
      <c r="N249" s="7" t="s">
        <v>189</v>
      </c>
      <c r="O249" s="35" t="s">
        <v>196</v>
      </c>
      <c r="P249" s="7">
        <v>1035000</v>
      </c>
      <c r="Q249" s="7">
        <v>0</v>
      </c>
      <c r="R249" s="36">
        <f t="shared" si="6"/>
        <v>1035000</v>
      </c>
      <c r="S249" s="36">
        <f t="array" ref="S249">IFERROR(IF($F249="","",IF($T249=0,0,IF($G249=$T249,$F249-SUM(IFERROR(INDEX($P:$P,MATCH(1,($E249=$E:$E)*($I249=$I:$I)*("Avance 20%"=$N:$N),0)),0),IFERROR(INDEX($P:$P,MATCH(1,($E249=$E:$E)*($I249=$I:$I)*("Avance 15%"=$N:$N),0)),0)),$T249*$H249))),"REVISAR")</f>
        <v>2619401</v>
      </c>
      <c r="T249" s="35">
        <f t="shared" si="7"/>
        <v>227774</v>
      </c>
      <c r="U249" s="30"/>
      <c r="V249" s="6"/>
    </row>
    <row r="250" spans="2:27" ht="57" hidden="1" customHeight="1" x14ac:dyDescent="0.25">
      <c r="B250" s="6" t="s">
        <v>240</v>
      </c>
      <c r="C250" s="42"/>
      <c r="D250" s="6" t="s">
        <v>199</v>
      </c>
      <c r="E250" s="32" t="s">
        <v>241</v>
      </c>
      <c r="F250" s="7">
        <v>6900000</v>
      </c>
      <c r="G250" s="35">
        <v>600000</v>
      </c>
      <c r="H250" s="7">
        <v>11.5</v>
      </c>
      <c r="I250" s="7" t="s">
        <v>69</v>
      </c>
      <c r="J250" s="46">
        <v>674</v>
      </c>
      <c r="K250" s="46">
        <v>2019</v>
      </c>
      <c r="L250" s="46" t="s">
        <v>267</v>
      </c>
      <c r="M250" s="76"/>
      <c r="N250" s="7" t="s">
        <v>192</v>
      </c>
      <c r="O250" s="35">
        <v>107076</v>
      </c>
      <c r="P250" s="7">
        <v>1873830</v>
      </c>
      <c r="Q250" s="7">
        <v>655840.5</v>
      </c>
      <c r="R250" s="36">
        <f t="shared" si="6"/>
        <v>1217989.5</v>
      </c>
      <c r="S250" s="36">
        <f t="array" ref="S250">IFERROR(IF($F250="","",IF($T250=0,0,IF($G250=$T250,$F250-SUM(IFERROR(INDEX($P:$P,MATCH(1,($E250=$E:$E)*($I250=$I:$I)*("Avance 20%"=$N:$N),0)),0),IFERROR(INDEX($P:$P,MATCH(1,($E250=$E:$E)*($I250=$I:$I)*("Avance 15%"=$N:$N),0)),0)),$T250*$H250))),"REVISAR")</f>
        <v>2619401</v>
      </c>
      <c r="T250" s="35">
        <f t="shared" si="7"/>
        <v>227774</v>
      </c>
      <c r="U250" s="30"/>
      <c r="V250" s="6"/>
    </row>
    <row r="251" spans="2:27" ht="57" hidden="1" customHeight="1" x14ac:dyDescent="0.25">
      <c r="B251" s="6" t="s">
        <v>240</v>
      </c>
      <c r="C251" s="42"/>
      <c r="D251" s="6" t="s">
        <v>199</v>
      </c>
      <c r="E251" s="32" t="s">
        <v>241</v>
      </c>
      <c r="F251" s="7">
        <v>6900000</v>
      </c>
      <c r="G251" s="35">
        <v>600000</v>
      </c>
      <c r="H251" s="7">
        <v>11.5</v>
      </c>
      <c r="I251" s="7" t="s">
        <v>69</v>
      </c>
      <c r="J251" s="46">
        <v>2714</v>
      </c>
      <c r="K251" s="46">
        <v>2019</v>
      </c>
      <c r="L251" s="46" t="s">
        <v>267</v>
      </c>
      <c r="M251" s="76"/>
      <c r="N251" s="7" t="s">
        <v>192</v>
      </c>
      <c r="O251" s="49">
        <v>99950</v>
      </c>
      <c r="P251" s="7">
        <v>1749125</v>
      </c>
      <c r="Q251" s="7">
        <v>612193.75</v>
      </c>
      <c r="R251" s="36">
        <f t="shared" si="6"/>
        <v>1136931.25</v>
      </c>
      <c r="S251" s="36">
        <f t="array" ref="S251">IFERROR(IF($F251="","",IF($T251=0,0,IF($G251=$T251,$F251-SUM(IFERROR(INDEX($P:$P,MATCH(1,($E251=$E:$E)*($I251=$I:$I)*("Avance 20%"=$N:$N),0)),0),IFERROR(INDEX($P:$P,MATCH(1,($E251=$E:$E)*($I251=$I:$I)*("Avance 15%"=$N:$N),0)),0)),$T251*$H251))),"REVISAR")</f>
        <v>2619401</v>
      </c>
      <c r="T251" s="35">
        <f t="shared" si="7"/>
        <v>227774</v>
      </c>
      <c r="U251" s="30"/>
      <c r="V251" s="6"/>
    </row>
    <row r="252" spans="2:27" ht="57" hidden="1" customHeight="1" x14ac:dyDescent="0.25">
      <c r="B252" s="6" t="s">
        <v>240</v>
      </c>
      <c r="C252" s="42"/>
      <c r="D252" s="6" t="s">
        <v>199</v>
      </c>
      <c r="E252" s="32" t="s">
        <v>241</v>
      </c>
      <c r="F252" s="7">
        <v>6900000</v>
      </c>
      <c r="G252" s="35">
        <v>600000</v>
      </c>
      <c r="H252" s="7">
        <v>11.5</v>
      </c>
      <c r="I252" s="7" t="s">
        <v>69</v>
      </c>
      <c r="J252" s="46">
        <v>2883</v>
      </c>
      <c r="K252" s="46">
        <v>2019</v>
      </c>
      <c r="L252" s="46" t="s">
        <v>267</v>
      </c>
      <c r="M252" s="76"/>
      <c r="N252" s="7" t="s">
        <v>192</v>
      </c>
      <c r="O252" s="35">
        <v>165200</v>
      </c>
      <c r="P252" s="7">
        <v>2891000</v>
      </c>
      <c r="Q252" s="7">
        <v>1011849.9999999999</v>
      </c>
      <c r="R252" s="36">
        <f t="shared" si="6"/>
        <v>1879150</v>
      </c>
      <c r="S252" s="36">
        <f t="array" ref="S252">IFERROR(IF($F252="","",IF($T252=0,0,IF($G252=$T252,$F252-SUM(IFERROR(INDEX($P:$P,MATCH(1,($E252=$E:$E)*($I252=$I:$I)*("Avance 20%"=$N:$N),0)),0),IFERROR(INDEX($P:$P,MATCH(1,($E252=$E:$E)*($I252=$I:$I)*("Avance 15%"=$N:$N),0)),0)),$T252*$H252))),"REVISAR")</f>
        <v>2619401</v>
      </c>
      <c r="T252" s="35">
        <f t="shared" si="7"/>
        <v>227774</v>
      </c>
      <c r="U252" s="30"/>
      <c r="V252" s="6"/>
    </row>
    <row r="253" spans="2:27" ht="57" hidden="1" customHeight="1" x14ac:dyDescent="0.25">
      <c r="B253" s="6" t="s">
        <v>246</v>
      </c>
      <c r="C253" s="42"/>
      <c r="D253" s="6" t="s">
        <v>199</v>
      </c>
      <c r="E253" s="32" t="s">
        <v>247</v>
      </c>
      <c r="F253" s="7">
        <v>5750000</v>
      </c>
      <c r="G253" s="35">
        <v>500000</v>
      </c>
      <c r="H253" s="7">
        <v>11.5</v>
      </c>
      <c r="I253" s="7" t="s">
        <v>69</v>
      </c>
      <c r="J253" s="46" t="s">
        <v>290</v>
      </c>
      <c r="K253" s="46">
        <v>2018</v>
      </c>
      <c r="L253" s="46" t="s">
        <v>264</v>
      </c>
      <c r="M253" s="77" t="s">
        <v>196</v>
      </c>
      <c r="N253" s="7" t="s">
        <v>190</v>
      </c>
      <c r="O253" s="35" t="s">
        <v>196</v>
      </c>
      <c r="P253" s="7">
        <v>1150000</v>
      </c>
      <c r="Q253" s="7">
        <v>0</v>
      </c>
      <c r="R253" s="36">
        <f t="shared" si="6"/>
        <v>1150000</v>
      </c>
      <c r="S253" s="36">
        <f t="array" ref="S253">IFERROR(IF($F253="","",IF($T253=0,0,IF($G253=$T253,$F253-SUM(IFERROR(INDEX($P:$P,MATCH(1,($E253=$E:$E)*($I253=$I:$I)*("Avance 20%"=$N:$N),0)),0),IFERROR(INDEX($P:$P,MATCH(1,($E253=$E:$E)*($I253=$I:$I)*("Avance 15%"=$N:$N),0)),0)),$T253*$H253))),"REVISAR")</f>
        <v>0</v>
      </c>
      <c r="T253" s="35">
        <f t="shared" si="7"/>
        <v>0</v>
      </c>
      <c r="U253" s="30" t="s">
        <v>27</v>
      </c>
      <c r="V253" s="6"/>
      <c r="AA253" s="51"/>
    </row>
    <row r="254" spans="2:27" ht="57" hidden="1" customHeight="1" x14ac:dyDescent="0.25">
      <c r="B254" s="6" t="s">
        <v>246</v>
      </c>
      <c r="C254" s="42"/>
      <c r="D254" s="6" t="s">
        <v>199</v>
      </c>
      <c r="E254" s="32" t="s">
        <v>247</v>
      </c>
      <c r="F254" s="7">
        <v>5750000</v>
      </c>
      <c r="G254" s="35">
        <v>500000</v>
      </c>
      <c r="H254" s="7">
        <v>11.5</v>
      </c>
      <c r="I254" s="7" t="s">
        <v>69</v>
      </c>
      <c r="J254" s="46">
        <v>1450</v>
      </c>
      <c r="K254" s="46">
        <v>2019</v>
      </c>
      <c r="L254" s="46" t="s">
        <v>267</v>
      </c>
      <c r="M254" s="76"/>
      <c r="N254" s="7" t="s">
        <v>192</v>
      </c>
      <c r="O254" s="35">
        <v>500000</v>
      </c>
      <c r="P254" s="7">
        <v>7750000</v>
      </c>
      <c r="Q254" s="7">
        <v>1150000</v>
      </c>
      <c r="R254" s="36">
        <f t="shared" si="6"/>
        <v>6600000</v>
      </c>
      <c r="S254" s="36">
        <f t="array" ref="S254">IFERROR(IF($F254="","",IF($T254=0,0,IF($G254=$T254,$F254-SUM(IFERROR(INDEX($P:$P,MATCH(1,($E254=$E:$E)*($I254=$I:$I)*("Avance 20%"=$N:$N),0)),0),IFERROR(INDEX($P:$P,MATCH(1,($E254=$E:$E)*($I254=$I:$I)*("Avance 15%"=$N:$N),0)),0)),$T254*$H254))),"REVISAR")</f>
        <v>0</v>
      </c>
      <c r="T254" s="35">
        <f t="shared" si="7"/>
        <v>0</v>
      </c>
      <c r="U254" s="30" t="s">
        <v>27</v>
      </c>
      <c r="V254" s="6"/>
      <c r="AA254" s="51"/>
    </row>
    <row r="255" spans="2:27" ht="42.75" hidden="1" customHeight="1" x14ac:dyDescent="0.25">
      <c r="B255" s="6" t="s">
        <v>236</v>
      </c>
      <c r="C255" s="42"/>
      <c r="D255" s="6" t="s">
        <v>199</v>
      </c>
      <c r="E255" s="32" t="s">
        <v>237</v>
      </c>
      <c r="F255" s="7">
        <v>8625000</v>
      </c>
      <c r="G255" s="35">
        <v>750000</v>
      </c>
      <c r="H255" s="7">
        <v>11.5</v>
      </c>
      <c r="I255" s="7" t="s">
        <v>69</v>
      </c>
      <c r="J255" s="46" t="s">
        <v>291</v>
      </c>
      <c r="K255" s="46">
        <v>2018</v>
      </c>
      <c r="L255" s="46" t="s">
        <v>264</v>
      </c>
      <c r="M255" s="77" t="s">
        <v>196</v>
      </c>
      <c r="N255" s="7" t="s">
        <v>190</v>
      </c>
      <c r="O255" s="35" t="s">
        <v>196</v>
      </c>
      <c r="P255" s="7">
        <v>1725000</v>
      </c>
      <c r="Q255" s="7">
        <v>0</v>
      </c>
      <c r="R255" s="36">
        <f t="shared" si="6"/>
        <v>1725000</v>
      </c>
      <c r="S255" s="36">
        <f t="array" ref="S255">IFERROR(IF($F255="","",IF($T255=0,0,IF($G255=$T255,$F255-SUM(IFERROR(INDEX($P:$P,MATCH(1,($E255=$E:$E)*($I255=$I:$I)*("Avance 20%"=$N:$N),0)),0),IFERROR(INDEX($P:$P,MATCH(1,($E255=$E:$E)*($I255=$I:$I)*("Avance 15%"=$N:$N),0)),0)),$T255*$H255))),"REVISAR")</f>
        <v>3619993</v>
      </c>
      <c r="T255" s="35">
        <f t="shared" si="7"/>
        <v>314782</v>
      </c>
      <c r="U255" s="30"/>
      <c r="V255" s="6"/>
      <c r="Y255" s="51"/>
      <c r="Z255" s="51"/>
    </row>
    <row r="256" spans="2:27" ht="42.75" hidden="1" customHeight="1" x14ac:dyDescent="0.25">
      <c r="B256" s="6" t="s">
        <v>236</v>
      </c>
      <c r="C256" s="42"/>
      <c r="D256" s="6" t="s">
        <v>199</v>
      </c>
      <c r="E256" s="32" t="s">
        <v>237</v>
      </c>
      <c r="F256" s="7">
        <v>8625000</v>
      </c>
      <c r="G256" s="35">
        <v>750000</v>
      </c>
      <c r="H256" s="7">
        <v>11.5</v>
      </c>
      <c r="I256" s="7" t="s">
        <v>69</v>
      </c>
      <c r="J256" s="46">
        <v>1212</v>
      </c>
      <c r="K256" s="46">
        <v>2018</v>
      </c>
      <c r="L256" s="46" t="s">
        <v>265</v>
      </c>
      <c r="M256" s="77" t="s">
        <v>196</v>
      </c>
      <c r="N256" s="7" t="s">
        <v>189</v>
      </c>
      <c r="O256" s="35" t="s">
        <v>196</v>
      </c>
      <c r="P256" s="7">
        <v>1293750</v>
      </c>
      <c r="Q256" s="7">
        <v>0</v>
      </c>
      <c r="R256" s="36">
        <f t="shared" si="6"/>
        <v>1293750</v>
      </c>
      <c r="S256" s="36">
        <f t="array" ref="S256">IFERROR(IF($F256="","",IF($T256=0,0,IF($G256=$T256,$F256-SUM(IFERROR(INDEX($P:$P,MATCH(1,($E256=$E:$E)*($I256=$I:$I)*("Avance 20%"=$N:$N),0)),0),IFERROR(INDEX($P:$P,MATCH(1,($E256=$E:$E)*($I256=$I:$I)*("Avance 15%"=$N:$N),0)),0)),$T256*$H256))),"REVISAR")</f>
        <v>3619993</v>
      </c>
      <c r="T256" s="35">
        <f t="shared" si="7"/>
        <v>314782</v>
      </c>
      <c r="U256" s="30"/>
      <c r="V256" s="6"/>
      <c r="Y256" s="51"/>
      <c r="Z256" s="51"/>
      <c r="AA256" s="51"/>
    </row>
    <row r="257" spans="2:22" ht="42.75" hidden="1" customHeight="1" x14ac:dyDescent="0.25">
      <c r="B257" s="6" t="s">
        <v>236</v>
      </c>
      <c r="C257" s="42"/>
      <c r="D257" s="6" t="s">
        <v>199</v>
      </c>
      <c r="E257" s="32" t="s">
        <v>237</v>
      </c>
      <c r="F257" s="7">
        <v>8625000</v>
      </c>
      <c r="G257" s="35">
        <v>750000</v>
      </c>
      <c r="H257" s="7">
        <v>11.5</v>
      </c>
      <c r="I257" s="7" t="s">
        <v>69</v>
      </c>
      <c r="J257" s="46">
        <v>1951</v>
      </c>
      <c r="K257" s="46">
        <v>2018</v>
      </c>
      <c r="L257" s="46" t="s">
        <v>265</v>
      </c>
      <c r="M257" s="76"/>
      <c r="N257" s="7" t="s">
        <v>192</v>
      </c>
      <c r="O257" s="35">
        <v>343661</v>
      </c>
      <c r="P257" s="7">
        <v>5326745.5</v>
      </c>
      <c r="Q257" s="7">
        <v>1864360.9249999998</v>
      </c>
      <c r="R257" s="36">
        <f t="shared" si="6"/>
        <v>3462384.5750000002</v>
      </c>
      <c r="S257" s="36">
        <f t="array" ref="S257">IFERROR(IF($F257="","",IF($T257=0,0,IF($G257=$T257,$F257-SUM(IFERROR(INDEX($P:$P,MATCH(1,($E257=$E:$E)*($I257=$I:$I)*("Avance 20%"=$N:$N),0)),0),IFERROR(INDEX($P:$P,MATCH(1,($E257=$E:$E)*($I257=$I:$I)*("Avance 15%"=$N:$N),0)),0)),$T257*$H257))),"REVISAR")</f>
        <v>3619993</v>
      </c>
      <c r="T257" s="35">
        <f t="shared" si="7"/>
        <v>314782</v>
      </c>
      <c r="U257" s="30"/>
      <c r="V257" s="6"/>
    </row>
    <row r="258" spans="2:22" ht="42.75" hidden="1" customHeight="1" x14ac:dyDescent="0.25">
      <c r="B258" s="6" t="s">
        <v>236</v>
      </c>
      <c r="C258" s="42"/>
      <c r="D258" s="6" t="s">
        <v>199</v>
      </c>
      <c r="E258" s="32" t="s">
        <v>237</v>
      </c>
      <c r="F258" s="7">
        <v>8625000</v>
      </c>
      <c r="G258" s="35">
        <v>750000</v>
      </c>
      <c r="H258" s="7">
        <v>11.5</v>
      </c>
      <c r="I258" s="7" t="s">
        <v>69</v>
      </c>
      <c r="J258" s="46">
        <v>2452</v>
      </c>
      <c r="K258" s="46">
        <v>2019</v>
      </c>
      <c r="L258" s="46" t="s">
        <v>267</v>
      </c>
      <c r="M258" s="76"/>
      <c r="N258" s="7" t="s">
        <v>192</v>
      </c>
      <c r="O258" s="35">
        <v>91557</v>
      </c>
      <c r="P258" s="7">
        <v>1419133.5</v>
      </c>
      <c r="Q258" s="7">
        <v>496696.72499999998</v>
      </c>
      <c r="R258" s="36">
        <f t="shared" si="6"/>
        <v>922436.77500000002</v>
      </c>
      <c r="S258" s="36">
        <f t="array" ref="S258">IFERROR(IF($F258="","",IF($T258=0,0,IF($G258=$T258,$F258-SUM(IFERROR(INDEX($P:$P,MATCH(1,($E258=$E:$E)*($I258=$I:$I)*("Avance 20%"=$N:$N),0)),0),IFERROR(INDEX($P:$P,MATCH(1,($E258=$E:$E)*($I258=$I:$I)*("Avance 15%"=$N:$N),0)),0)),$T258*$H258))),"REVISAR")</f>
        <v>3619993</v>
      </c>
      <c r="T258" s="35">
        <f t="shared" si="7"/>
        <v>314782</v>
      </c>
      <c r="U258" s="30"/>
      <c r="V258" s="6"/>
    </row>
    <row r="259" spans="2:22" ht="85.5" hidden="1" customHeight="1" x14ac:dyDescent="0.25">
      <c r="B259" s="6" t="s">
        <v>292</v>
      </c>
      <c r="C259" s="42"/>
      <c r="D259" s="6" t="s">
        <v>199</v>
      </c>
      <c r="E259" s="32" t="s">
        <v>239</v>
      </c>
      <c r="F259" s="7">
        <v>6900000</v>
      </c>
      <c r="G259" s="35">
        <v>600000</v>
      </c>
      <c r="H259" s="7">
        <v>11.5</v>
      </c>
      <c r="I259" s="7" t="s">
        <v>69</v>
      </c>
      <c r="J259" s="46" t="s">
        <v>293</v>
      </c>
      <c r="K259" s="46">
        <v>2018</v>
      </c>
      <c r="L259" s="46" t="s">
        <v>264</v>
      </c>
      <c r="M259" s="77" t="s">
        <v>196</v>
      </c>
      <c r="N259" s="7" t="s">
        <v>190</v>
      </c>
      <c r="O259" s="35" t="s">
        <v>196</v>
      </c>
      <c r="P259" s="7">
        <v>1380000</v>
      </c>
      <c r="Q259" s="7">
        <v>0</v>
      </c>
      <c r="R259" s="36">
        <f t="shared" si="6"/>
        <v>1380000</v>
      </c>
      <c r="S259" s="36">
        <f t="array" ref="S259">IFERROR(IF($F259="","",IF($T259=0,0,IF($G259=$T259,$F259-SUM(IFERROR(INDEX($P:$P,MATCH(1,($E259=$E:$E)*($I259=$I:$I)*("Avance 20%"=$N:$N),0)),0),IFERROR(INDEX($P:$P,MATCH(1,($E259=$E:$E)*($I259=$I:$I)*("Avance 15%"=$N:$N),0)),0)),$T259*$H259))),"REVISAR")</f>
        <v>5750</v>
      </c>
      <c r="T259" s="35">
        <f t="shared" si="7"/>
        <v>500</v>
      </c>
      <c r="U259" s="30"/>
      <c r="V259" s="6"/>
    </row>
    <row r="260" spans="2:22" ht="85.5" hidden="1" customHeight="1" x14ac:dyDescent="0.25">
      <c r="B260" s="6" t="s">
        <v>292</v>
      </c>
      <c r="C260" s="42"/>
      <c r="D260" s="6" t="s">
        <v>199</v>
      </c>
      <c r="E260" s="32" t="s">
        <v>239</v>
      </c>
      <c r="F260" s="7">
        <v>6900000</v>
      </c>
      <c r="G260" s="35">
        <v>600000</v>
      </c>
      <c r="H260" s="7">
        <v>11.5</v>
      </c>
      <c r="I260" s="7" t="s">
        <v>69</v>
      </c>
      <c r="J260" s="46">
        <v>675</v>
      </c>
      <c r="K260" s="46">
        <v>2018</v>
      </c>
      <c r="L260" s="46" t="s">
        <v>265</v>
      </c>
      <c r="M260" s="77" t="s">
        <v>196</v>
      </c>
      <c r="N260" s="7" t="s">
        <v>189</v>
      </c>
      <c r="O260" s="35" t="s">
        <v>196</v>
      </c>
      <c r="P260" s="7">
        <v>1035000</v>
      </c>
      <c r="Q260" s="7">
        <v>0</v>
      </c>
      <c r="R260" s="36">
        <f t="shared" si="6"/>
        <v>1035000</v>
      </c>
      <c r="S260" s="36">
        <f t="array" ref="S260">IFERROR(IF($F260="","",IF($T260=0,0,IF($G260=$T260,$F260-SUM(IFERROR(INDEX($P:$P,MATCH(1,($E260=$E:$E)*($I260=$I:$I)*("Avance 20%"=$N:$N),0)),0),IFERROR(INDEX($P:$P,MATCH(1,($E260=$E:$E)*($I260=$I:$I)*("Avance 15%"=$N:$N),0)),0)),$T260*$H260))),"REVISAR")</f>
        <v>5750</v>
      </c>
      <c r="T260" s="35">
        <f t="shared" si="7"/>
        <v>500</v>
      </c>
      <c r="U260" s="30"/>
      <c r="V260" s="6"/>
    </row>
    <row r="261" spans="2:22" ht="85.5" hidden="1" customHeight="1" x14ac:dyDescent="0.25">
      <c r="B261" s="6" t="s">
        <v>292</v>
      </c>
      <c r="C261" s="42"/>
      <c r="D261" s="6" t="s">
        <v>199</v>
      </c>
      <c r="E261" s="32" t="s">
        <v>239</v>
      </c>
      <c r="F261" s="7">
        <v>6900000</v>
      </c>
      <c r="G261" s="35">
        <v>600000</v>
      </c>
      <c r="H261" s="7">
        <v>11.5</v>
      </c>
      <c r="I261" s="7" t="s">
        <v>69</v>
      </c>
      <c r="J261" s="46">
        <v>1436</v>
      </c>
      <c r="K261" s="46">
        <v>2018</v>
      </c>
      <c r="L261" s="46" t="s">
        <v>265</v>
      </c>
      <c r="M261" s="76"/>
      <c r="N261" s="7" t="s">
        <v>192</v>
      </c>
      <c r="O261" s="35">
        <v>347998</v>
      </c>
      <c r="P261" s="7">
        <v>4871972</v>
      </c>
      <c r="Q261" s="7">
        <v>1705190.2</v>
      </c>
      <c r="R261" s="36">
        <f t="shared" si="6"/>
        <v>3166781.8</v>
      </c>
      <c r="S261" s="36">
        <f t="array" ref="S261">IFERROR(IF($F261="","",IF($T261=0,0,IF($G261=$T261,$F261-SUM(IFERROR(INDEX($P:$P,MATCH(1,($E261=$E:$E)*($I261=$I:$I)*("Avance 20%"=$N:$N),0)),0),IFERROR(INDEX($P:$P,MATCH(1,($E261=$E:$E)*($I261=$I:$I)*("Avance 15%"=$N:$N),0)),0)),$T261*$H261))),"REVISAR")</f>
        <v>5750</v>
      </c>
      <c r="T261" s="35">
        <f t="shared" si="7"/>
        <v>500</v>
      </c>
      <c r="U261" s="30"/>
      <c r="V261" s="6"/>
    </row>
    <row r="262" spans="2:22" ht="85.5" hidden="1" customHeight="1" x14ac:dyDescent="0.25">
      <c r="B262" s="6" t="s">
        <v>292</v>
      </c>
      <c r="C262" s="42"/>
      <c r="D262" s="6" t="s">
        <v>199</v>
      </c>
      <c r="E262" s="32" t="s">
        <v>239</v>
      </c>
      <c r="F262" s="7">
        <v>6900000</v>
      </c>
      <c r="G262" s="35">
        <v>600000</v>
      </c>
      <c r="H262" s="7">
        <v>11.5</v>
      </c>
      <c r="I262" s="7" t="s">
        <v>69</v>
      </c>
      <c r="J262" s="46">
        <v>1625</v>
      </c>
      <c r="K262" s="46">
        <v>2018</v>
      </c>
      <c r="L262" s="46" t="s">
        <v>265</v>
      </c>
      <c r="M262" s="76"/>
      <c r="N262" s="7" t="s">
        <v>192</v>
      </c>
      <c r="O262" s="35">
        <v>50630</v>
      </c>
      <c r="P262" s="7">
        <v>708820</v>
      </c>
      <c r="Q262" s="7">
        <v>248087</v>
      </c>
      <c r="R262" s="36">
        <f t="shared" si="6"/>
        <v>460733</v>
      </c>
      <c r="S262" s="36">
        <f t="array" ref="S262">IFERROR(IF($F262="","",IF($T262=0,0,IF($G262=$T262,$F262-SUM(IFERROR(INDEX($P:$P,MATCH(1,($E262=$E:$E)*($I262=$I:$I)*("Avance 20%"=$N:$N),0)),0),IFERROR(INDEX($P:$P,MATCH(1,($E262=$E:$E)*($I262=$I:$I)*("Avance 15%"=$N:$N),0)),0)),$T262*$H262))),"REVISAR")</f>
        <v>5750</v>
      </c>
      <c r="T262" s="35">
        <f t="shared" si="7"/>
        <v>500</v>
      </c>
      <c r="U262" s="30"/>
      <c r="V262" s="6"/>
    </row>
    <row r="263" spans="2:22" ht="85.5" hidden="1" customHeight="1" x14ac:dyDescent="0.25">
      <c r="B263" s="6" t="s">
        <v>292</v>
      </c>
      <c r="C263" s="42"/>
      <c r="D263" s="6" t="s">
        <v>199</v>
      </c>
      <c r="E263" s="32" t="s">
        <v>239</v>
      </c>
      <c r="F263" s="7">
        <v>6900000</v>
      </c>
      <c r="G263" s="35">
        <v>600000</v>
      </c>
      <c r="H263" s="7">
        <v>11.5</v>
      </c>
      <c r="I263" s="7" t="s">
        <v>69</v>
      </c>
      <c r="J263" s="46">
        <v>1880</v>
      </c>
      <c r="K263" s="46">
        <v>2019</v>
      </c>
      <c r="L263" s="46" t="s">
        <v>267</v>
      </c>
      <c r="M263" s="76"/>
      <c r="N263" s="7" t="s">
        <v>192</v>
      </c>
      <c r="O263" s="35">
        <v>57680</v>
      </c>
      <c r="P263" s="7">
        <v>807520</v>
      </c>
      <c r="Q263" s="7">
        <v>282632</v>
      </c>
      <c r="R263" s="36">
        <f t="shared" si="6"/>
        <v>524888</v>
      </c>
      <c r="S263" s="36">
        <f t="array" ref="S263">IFERROR(IF($F263="","",IF($T263=0,0,IF($G263=$T263,$F263-SUM(IFERROR(INDEX($P:$P,MATCH(1,($E263=$E:$E)*($I263=$I:$I)*("Avance 20%"=$N:$N),0)),0),IFERROR(INDEX($P:$P,MATCH(1,($E263=$E:$E)*($I263=$I:$I)*("Avance 15%"=$N:$N),0)),0)),$T263*$H263))),"REVISAR")</f>
        <v>5750</v>
      </c>
      <c r="T263" s="35">
        <f t="shared" si="7"/>
        <v>500</v>
      </c>
      <c r="U263" s="30"/>
      <c r="V263" s="6"/>
    </row>
    <row r="264" spans="2:22" ht="85.5" hidden="1" customHeight="1" x14ac:dyDescent="0.25">
      <c r="B264" s="6" t="s">
        <v>292</v>
      </c>
      <c r="C264" s="42"/>
      <c r="D264" s="6" t="s">
        <v>199</v>
      </c>
      <c r="E264" s="32" t="s">
        <v>239</v>
      </c>
      <c r="F264" s="7">
        <v>6900000</v>
      </c>
      <c r="G264" s="35">
        <v>600000</v>
      </c>
      <c r="H264" s="7">
        <v>11.5</v>
      </c>
      <c r="I264" s="7" t="s">
        <v>69</v>
      </c>
      <c r="J264" s="46">
        <v>2650</v>
      </c>
      <c r="K264" s="46">
        <v>2019</v>
      </c>
      <c r="L264" s="46" t="s">
        <v>267</v>
      </c>
      <c r="M264" s="76"/>
      <c r="N264" s="7" t="s">
        <v>192</v>
      </c>
      <c r="O264" s="35">
        <v>143192</v>
      </c>
      <c r="P264" s="7">
        <v>2004688</v>
      </c>
      <c r="Q264" s="7">
        <v>179090.8</v>
      </c>
      <c r="R264" s="36">
        <f t="shared" si="6"/>
        <v>1825597.2</v>
      </c>
      <c r="S264" s="36">
        <f t="array" ref="S264">IFERROR(IF($F264="","",IF($T264=0,0,IF($G264=$T264,$F264-SUM(IFERROR(INDEX($P:$P,MATCH(1,($E264=$E:$E)*($I264=$I:$I)*("Avance 20%"=$N:$N),0)),0),IFERROR(INDEX($P:$P,MATCH(1,($E264=$E:$E)*($I264=$I:$I)*("Avance 15%"=$N:$N),0)),0)),$T264*$H264))),"REVISAR")</f>
        <v>5750</v>
      </c>
      <c r="T264" s="35">
        <f t="shared" si="7"/>
        <v>500</v>
      </c>
      <c r="U264" s="30"/>
      <c r="V264" s="6"/>
    </row>
    <row r="265" spans="2:22" ht="28.5" hidden="1" customHeight="1" x14ac:dyDescent="0.25">
      <c r="B265" s="6" t="s">
        <v>138</v>
      </c>
      <c r="C265" s="42"/>
      <c r="D265" s="6" t="s">
        <v>199</v>
      </c>
      <c r="E265" s="6" t="s">
        <v>231</v>
      </c>
      <c r="F265" s="7">
        <v>11500000</v>
      </c>
      <c r="G265" s="35">
        <v>1000000</v>
      </c>
      <c r="H265" s="7">
        <v>11.5</v>
      </c>
      <c r="I265" s="7" t="s">
        <v>69</v>
      </c>
      <c r="J265" s="46" t="s">
        <v>321</v>
      </c>
      <c r="K265" s="46">
        <v>2018</v>
      </c>
      <c r="L265" s="46" t="s">
        <v>264</v>
      </c>
      <c r="M265" s="77" t="s">
        <v>196</v>
      </c>
      <c r="N265" s="7" t="s">
        <v>190</v>
      </c>
      <c r="O265" s="35" t="s">
        <v>196</v>
      </c>
      <c r="P265" s="7">
        <v>2300000</v>
      </c>
      <c r="Q265" s="7">
        <v>0</v>
      </c>
      <c r="R265" s="36">
        <f t="shared" si="6"/>
        <v>2300000</v>
      </c>
      <c r="S265" s="36">
        <f t="array" ref="S265">IFERROR(IF($F265="","",IF($T265=0,0,IF($G265=$T265,$F265-SUM(IFERROR(INDEX($P:$P,MATCH(1,($E265=$E:$E)*($I265=$I:$I)*("Avance 20%"=$N:$N),0)),0),IFERROR(INDEX($P:$P,MATCH(1,($E265=$E:$E)*($I265=$I:$I)*("Avance 15%"=$N:$N),0)),0)),$T265*$H265))),"REVISAR")</f>
        <v>4674750</v>
      </c>
      <c r="T265" s="35">
        <f t="shared" si="7"/>
        <v>406500</v>
      </c>
      <c r="U265" s="30"/>
      <c r="V265" s="6"/>
    </row>
    <row r="266" spans="2:22" ht="28.5" hidden="1" customHeight="1" x14ac:dyDescent="0.25">
      <c r="B266" s="6" t="s">
        <v>138</v>
      </c>
      <c r="C266" s="42"/>
      <c r="D266" s="6" t="s">
        <v>199</v>
      </c>
      <c r="E266" s="6" t="s">
        <v>231</v>
      </c>
      <c r="F266" s="7">
        <v>11500000</v>
      </c>
      <c r="G266" s="35">
        <v>1000000</v>
      </c>
      <c r="H266" s="7">
        <v>11.5</v>
      </c>
      <c r="I266" s="7" t="s">
        <v>69</v>
      </c>
      <c r="J266" s="46">
        <v>561</v>
      </c>
      <c r="K266" s="46">
        <v>2018</v>
      </c>
      <c r="L266" s="46" t="s">
        <v>265</v>
      </c>
      <c r="M266" s="77" t="s">
        <v>196</v>
      </c>
      <c r="N266" s="7" t="s">
        <v>189</v>
      </c>
      <c r="O266" s="35" t="s">
        <v>196</v>
      </c>
      <c r="P266" s="7">
        <v>1725000</v>
      </c>
      <c r="Q266" s="7">
        <v>0</v>
      </c>
      <c r="R266" s="36">
        <f t="shared" si="6"/>
        <v>1725000</v>
      </c>
      <c r="S266" s="36">
        <f t="array" ref="S266">IFERROR(IF($F266="","",IF($T266=0,0,IF($G266=$T266,$F266-SUM(IFERROR(INDEX($P:$P,MATCH(1,($E266=$E:$E)*($I266=$I:$I)*("Avance 20%"=$N:$N),0)),0),IFERROR(INDEX($P:$P,MATCH(1,($E266=$E:$E)*($I266=$I:$I)*("Avance 15%"=$N:$N),0)),0)),$T266*$H266))),"REVISAR")</f>
        <v>4674750</v>
      </c>
      <c r="T266" s="35">
        <f t="shared" si="7"/>
        <v>406500</v>
      </c>
      <c r="U266" s="30"/>
      <c r="V266" s="6"/>
    </row>
    <row r="267" spans="2:22" ht="28.5" hidden="1" customHeight="1" x14ac:dyDescent="0.25">
      <c r="B267" s="6" t="s">
        <v>138</v>
      </c>
      <c r="C267" s="42"/>
      <c r="D267" s="6" t="s">
        <v>199</v>
      </c>
      <c r="E267" s="6" t="s">
        <v>231</v>
      </c>
      <c r="F267" s="7">
        <v>11500000</v>
      </c>
      <c r="G267" s="35">
        <v>1000000</v>
      </c>
      <c r="H267" s="7">
        <v>11.5</v>
      </c>
      <c r="I267" s="7" t="s">
        <v>69</v>
      </c>
      <c r="J267" s="46">
        <v>1244</v>
      </c>
      <c r="K267" s="46">
        <v>2018</v>
      </c>
      <c r="L267" s="46" t="s">
        <v>265</v>
      </c>
      <c r="M267" s="76"/>
      <c r="N267" s="7" t="s">
        <v>192</v>
      </c>
      <c r="O267" s="35">
        <v>233000</v>
      </c>
      <c r="P267" s="7">
        <v>4077500</v>
      </c>
      <c r="Q267" s="7">
        <v>1427125</v>
      </c>
      <c r="R267" s="36">
        <f t="shared" si="6"/>
        <v>2650375</v>
      </c>
      <c r="S267" s="36">
        <f t="array" ref="S267">IFERROR(IF($F267="","",IF($T267=0,0,IF($G267=$T267,$F267-SUM(IFERROR(INDEX($P:$P,MATCH(1,($E267=$E:$E)*($I267=$I:$I)*("Avance 20%"=$N:$N),0)),0),IFERROR(INDEX($P:$P,MATCH(1,($E267=$E:$E)*($I267=$I:$I)*("Avance 15%"=$N:$N),0)),0)),$T267*$H267))),"REVISAR")</f>
        <v>4674750</v>
      </c>
      <c r="T267" s="35">
        <f t="shared" si="7"/>
        <v>406500</v>
      </c>
      <c r="U267" s="30"/>
      <c r="V267" s="6"/>
    </row>
    <row r="268" spans="2:22" ht="28.5" hidden="1" customHeight="1" x14ac:dyDescent="0.25">
      <c r="B268" s="6" t="s">
        <v>138</v>
      </c>
      <c r="C268" s="42"/>
      <c r="D268" s="6" t="s">
        <v>199</v>
      </c>
      <c r="E268" s="6" t="s">
        <v>231</v>
      </c>
      <c r="F268" s="7">
        <v>11500000</v>
      </c>
      <c r="G268" s="35">
        <v>1000000</v>
      </c>
      <c r="H268" s="7">
        <v>11.5</v>
      </c>
      <c r="I268" s="7" t="s">
        <v>69</v>
      </c>
      <c r="J268" s="46">
        <v>1602</v>
      </c>
      <c r="K268" s="46">
        <v>2018</v>
      </c>
      <c r="L268" s="46" t="s">
        <v>265</v>
      </c>
      <c r="M268" s="76"/>
      <c r="N268" s="7" t="s">
        <v>192</v>
      </c>
      <c r="O268" s="35">
        <v>51000</v>
      </c>
      <c r="P268" s="7">
        <v>892500</v>
      </c>
      <c r="Q268" s="7">
        <v>312375</v>
      </c>
      <c r="R268" s="36">
        <f t="shared" si="6"/>
        <v>580125</v>
      </c>
      <c r="S268" s="36">
        <f t="array" ref="S268">IFERROR(IF($F268="","",IF($T268=0,0,IF($G268=$T268,$F268-SUM(IFERROR(INDEX($P:$P,MATCH(1,($E268=$E:$E)*($I268=$I:$I)*("Avance 20%"=$N:$N),0)),0),IFERROR(INDEX($P:$P,MATCH(1,($E268=$E:$E)*($I268=$I:$I)*("Avance 15%"=$N:$N),0)),0)),$T268*$H268))),"REVISAR")</f>
        <v>4674750</v>
      </c>
      <c r="T268" s="35">
        <f t="shared" si="7"/>
        <v>406500</v>
      </c>
      <c r="U268" s="30"/>
      <c r="V268" s="6"/>
    </row>
    <row r="269" spans="2:22" ht="28.5" hidden="1" customHeight="1" x14ac:dyDescent="0.25">
      <c r="B269" s="6" t="s">
        <v>138</v>
      </c>
      <c r="C269" s="42"/>
      <c r="D269" s="6" t="s">
        <v>199</v>
      </c>
      <c r="E269" s="6" t="s">
        <v>231</v>
      </c>
      <c r="F269" s="7">
        <v>11500000</v>
      </c>
      <c r="G269" s="35">
        <v>1000000</v>
      </c>
      <c r="H269" s="7">
        <v>11.5</v>
      </c>
      <c r="I269" s="7" t="s">
        <v>69</v>
      </c>
      <c r="J269" s="46">
        <v>1118</v>
      </c>
      <c r="K269" s="46">
        <v>2019</v>
      </c>
      <c r="L269" s="46" t="s">
        <v>267</v>
      </c>
      <c r="M269" s="76"/>
      <c r="N269" s="7" t="s">
        <v>192</v>
      </c>
      <c r="O269" s="35">
        <v>54500</v>
      </c>
      <c r="P269" s="7">
        <v>953750</v>
      </c>
      <c r="Q269" s="7">
        <v>333812.5</v>
      </c>
      <c r="R269" s="36">
        <f t="shared" si="6"/>
        <v>619937.5</v>
      </c>
      <c r="S269" s="36">
        <f t="array" ref="S269">IFERROR(IF($F269="","",IF($T269=0,0,IF($G269=$T269,$F269-SUM(IFERROR(INDEX($P:$P,MATCH(1,($E269=$E:$E)*($I269=$I:$I)*("Avance 20%"=$N:$N),0)),0),IFERROR(INDEX($P:$P,MATCH(1,($E269=$E:$E)*($I269=$I:$I)*("Avance 15%"=$N:$N),0)),0)),$T269*$H269))),"REVISAR")</f>
        <v>4674750</v>
      </c>
      <c r="T269" s="35">
        <f t="shared" si="7"/>
        <v>406500</v>
      </c>
      <c r="U269" s="30"/>
      <c r="V269" s="6"/>
    </row>
    <row r="270" spans="2:22" ht="28.5" hidden="1" customHeight="1" x14ac:dyDescent="0.25">
      <c r="B270" s="6" t="s">
        <v>138</v>
      </c>
      <c r="C270" s="42"/>
      <c r="D270" s="6" t="s">
        <v>199</v>
      </c>
      <c r="E270" s="6" t="s">
        <v>231</v>
      </c>
      <c r="F270" s="7">
        <v>11500000</v>
      </c>
      <c r="G270" s="35">
        <v>1000000</v>
      </c>
      <c r="H270" s="7">
        <v>11.5</v>
      </c>
      <c r="I270" s="7" t="s">
        <v>69</v>
      </c>
      <c r="J270" s="46">
        <v>1883</v>
      </c>
      <c r="K270" s="46">
        <v>2019</v>
      </c>
      <c r="L270" s="46" t="s">
        <v>267</v>
      </c>
      <c r="M270" s="76"/>
      <c r="N270" s="7" t="s">
        <v>192</v>
      </c>
      <c r="O270" s="35">
        <v>100000</v>
      </c>
      <c r="P270" s="7">
        <v>1750000</v>
      </c>
      <c r="Q270" s="7">
        <v>612500</v>
      </c>
      <c r="R270" s="36">
        <f t="shared" si="6"/>
        <v>1137500</v>
      </c>
      <c r="S270" s="36">
        <f t="array" ref="S270">IFERROR(IF($F270="","",IF($T270=0,0,IF($G270=$T270,$F270-SUM(IFERROR(INDEX($P:$P,MATCH(1,($E270=$E:$E)*($I270=$I:$I)*("Avance 20%"=$N:$N),0)),0),IFERROR(INDEX($P:$P,MATCH(1,($E270=$E:$E)*($I270=$I:$I)*("Avance 15%"=$N:$N),0)),0)),$T270*$H270))),"REVISAR")</f>
        <v>4674750</v>
      </c>
      <c r="T270" s="35">
        <f t="shared" si="7"/>
        <v>406500</v>
      </c>
      <c r="U270" s="30"/>
      <c r="V270" s="6"/>
    </row>
    <row r="271" spans="2:22" ht="28.5" hidden="1" customHeight="1" x14ac:dyDescent="0.25">
      <c r="B271" s="6" t="s">
        <v>138</v>
      </c>
      <c r="C271" s="42"/>
      <c r="D271" s="6" t="s">
        <v>199</v>
      </c>
      <c r="E271" s="6" t="s">
        <v>231</v>
      </c>
      <c r="F271" s="7">
        <v>11500000</v>
      </c>
      <c r="G271" s="35">
        <v>1000000</v>
      </c>
      <c r="H271" s="7">
        <v>11.5</v>
      </c>
      <c r="I271" s="7" t="s">
        <v>69</v>
      </c>
      <c r="J271" s="46">
        <v>1891</v>
      </c>
      <c r="K271" s="46">
        <v>2019</v>
      </c>
      <c r="L271" s="46" t="s">
        <v>267</v>
      </c>
      <c r="M271" s="76"/>
      <c r="N271" s="7" t="s">
        <v>192</v>
      </c>
      <c r="O271" s="35">
        <v>53000</v>
      </c>
      <c r="P271" s="7">
        <v>927500</v>
      </c>
      <c r="Q271" s="7">
        <v>324625</v>
      </c>
      <c r="R271" s="36">
        <f t="shared" si="6"/>
        <v>602875</v>
      </c>
      <c r="S271" s="36">
        <f t="array" ref="S271">IFERROR(IF($F271="","",IF($T271=0,0,IF($G271=$T271,$F271-SUM(IFERROR(INDEX($P:$P,MATCH(1,($E271=$E:$E)*($I271=$I:$I)*("Avance 20%"=$N:$N),0)),0),IFERROR(INDEX($P:$P,MATCH(1,($E271=$E:$E)*($I271=$I:$I)*("Avance 15%"=$N:$N),0)),0)),$T271*$H271))),"REVISAR")</f>
        <v>4674750</v>
      </c>
      <c r="T271" s="35">
        <f t="shared" si="7"/>
        <v>406500</v>
      </c>
      <c r="U271" s="30"/>
      <c r="V271" s="6"/>
    </row>
    <row r="272" spans="2:22" ht="28.5" hidden="1" customHeight="1" x14ac:dyDescent="0.25">
      <c r="B272" s="6" t="s">
        <v>138</v>
      </c>
      <c r="C272" s="42"/>
      <c r="D272" s="6" t="s">
        <v>199</v>
      </c>
      <c r="E272" s="6" t="s">
        <v>231</v>
      </c>
      <c r="F272" s="7">
        <v>11500000</v>
      </c>
      <c r="G272" s="35">
        <v>1000000</v>
      </c>
      <c r="H272" s="7">
        <v>11.5</v>
      </c>
      <c r="I272" s="7" t="s">
        <v>69</v>
      </c>
      <c r="J272" s="46">
        <v>2519</v>
      </c>
      <c r="K272" s="46">
        <v>2019</v>
      </c>
      <c r="L272" s="46" t="s">
        <v>267</v>
      </c>
      <c r="M272" s="76"/>
      <c r="N272" s="7" t="s">
        <v>192</v>
      </c>
      <c r="O272" s="35">
        <v>15000</v>
      </c>
      <c r="P272" s="7">
        <v>262500</v>
      </c>
      <c r="Q272" s="7">
        <v>91875</v>
      </c>
      <c r="R272" s="36">
        <f t="shared" si="6"/>
        <v>170625</v>
      </c>
      <c r="S272" s="36">
        <f t="array" ref="S272">IFERROR(IF($F272="","",IF($T272=0,0,IF($G272=$T272,$F272-SUM(IFERROR(INDEX($P:$P,MATCH(1,($E272=$E:$E)*($I272=$I:$I)*("Avance 20%"=$N:$N),0)),0),IFERROR(INDEX($P:$P,MATCH(1,($E272=$E:$E)*($I272=$I:$I)*("Avance 15%"=$N:$N),0)),0)),$T272*$H272))),"REVISAR")</f>
        <v>4674750</v>
      </c>
      <c r="T272" s="35">
        <f t="shared" si="7"/>
        <v>406500</v>
      </c>
      <c r="U272" s="30"/>
      <c r="V272" s="6"/>
    </row>
    <row r="273" spans="2:28" ht="28.5" hidden="1" customHeight="1" x14ac:dyDescent="0.25">
      <c r="B273" s="6" t="s">
        <v>138</v>
      </c>
      <c r="C273" s="42"/>
      <c r="D273" s="6" t="s">
        <v>199</v>
      </c>
      <c r="E273" s="6" t="s">
        <v>231</v>
      </c>
      <c r="F273" s="7">
        <v>11500000</v>
      </c>
      <c r="G273" s="35">
        <v>1000000</v>
      </c>
      <c r="H273" s="7">
        <v>11.5</v>
      </c>
      <c r="I273" s="7" t="s">
        <v>69</v>
      </c>
      <c r="J273" s="46">
        <v>2867</v>
      </c>
      <c r="K273" s="46">
        <v>2019</v>
      </c>
      <c r="L273" s="46" t="s">
        <v>267</v>
      </c>
      <c r="M273" s="76"/>
      <c r="N273" s="7" t="s">
        <v>192</v>
      </c>
      <c r="O273" s="35">
        <v>87000</v>
      </c>
      <c r="P273" s="7">
        <v>1522500</v>
      </c>
      <c r="Q273" s="7">
        <v>532875</v>
      </c>
      <c r="R273" s="36">
        <f t="shared" si="6"/>
        <v>989625</v>
      </c>
      <c r="S273" s="36">
        <f t="array" ref="S273">IFERROR(IF($F273="","",IF($T273=0,0,IF($G273=$T273,$F273-SUM(IFERROR(INDEX($P:$P,MATCH(1,($E273=$E:$E)*($I273=$I:$I)*("Avance 20%"=$N:$N),0)),0),IFERROR(INDEX($P:$P,MATCH(1,($E273=$E:$E)*($I273=$I:$I)*("Avance 15%"=$N:$N),0)),0)),$T273*$H273))),"REVISAR")</f>
        <v>4674750</v>
      </c>
      <c r="T273" s="35">
        <f t="shared" si="7"/>
        <v>406500</v>
      </c>
      <c r="U273" s="30"/>
      <c r="V273" s="6"/>
    </row>
    <row r="274" spans="2:28" ht="57" hidden="1" customHeight="1" x14ac:dyDescent="0.25">
      <c r="B274" s="6" t="s">
        <v>118</v>
      </c>
      <c r="C274" s="32" t="s">
        <v>119</v>
      </c>
      <c r="D274" s="6" t="s">
        <v>199</v>
      </c>
      <c r="E274" s="6" t="s">
        <v>214</v>
      </c>
      <c r="F274" s="7">
        <v>2300000</v>
      </c>
      <c r="G274" s="35">
        <v>200000</v>
      </c>
      <c r="H274" s="7">
        <v>11.5</v>
      </c>
      <c r="I274" s="7" t="s">
        <v>69</v>
      </c>
      <c r="J274" s="46" t="s">
        <v>294</v>
      </c>
      <c r="K274" s="46">
        <v>2018</v>
      </c>
      <c r="L274" s="46" t="s">
        <v>264</v>
      </c>
      <c r="M274" s="77" t="s">
        <v>196</v>
      </c>
      <c r="N274" s="7" t="s">
        <v>190</v>
      </c>
      <c r="O274" s="35" t="s">
        <v>196</v>
      </c>
      <c r="P274" s="7">
        <v>460000</v>
      </c>
      <c r="Q274" s="7">
        <v>0</v>
      </c>
      <c r="R274" s="36">
        <f t="shared" si="6"/>
        <v>460000</v>
      </c>
      <c r="S274" s="36">
        <f t="array" ref="S274">IFERROR(IF($F274="","",IF($T274=0,0,IF($G274=$T274,$F274-SUM(IFERROR(INDEX($P:$P,MATCH(1,($E274=$E:$E)*($I274=$I:$I)*("Avance 20%"=$N:$N),0)),0),IFERROR(INDEX($P:$P,MATCH(1,($E274=$E:$E)*($I274=$I:$I)*("Avance 15%"=$N:$N),0)),0)),$T274*$H274))),"REVISAR")</f>
        <v>0</v>
      </c>
      <c r="T274" s="35">
        <f t="shared" si="7"/>
        <v>0</v>
      </c>
      <c r="U274" s="30" t="s">
        <v>27</v>
      </c>
      <c r="V274" s="6"/>
    </row>
    <row r="275" spans="2:28" ht="57" hidden="1" customHeight="1" x14ac:dyDescent="0.25">
      <c r="B275" s="6" t="s">
        <v>118</v>
      </c>
      <c r="C275" s="32" t="s">
        <v>119</v>
      </c>
      <c r="D275" s="6" t="s">
        <v>199</v>
      </c>
      <c r="E275" s="6" t="s">
        <v>214</v>
      </c>
      <c r="F275" s="7">
        <v>2300000</v>
      </c>
      <c r="G275" s="35">
        <v>200000</v>
      </c>
      <c r="H275" s="7">
        <v>11.5</v>
      </c>
      <c r="I275" s="7" t="s">
        <v>69</v>
      </c>
      <c r="J275" s="46">
        <v>628</v>
      </c>
      <c r="K275" s="46">
        <v>2018</v>
      </c>
      <c r="L275" s="46" t="s">
        <v>265</v>
      </c>
      <c r="M275" s="77" t="s">
        <v>196</v>
      </c>
      <c r="N275" s="7" t="s">
        <v>189</v>
      </c>
      <c r="O275" s="35" t="s">
        <v>196</v>
      </c>
      <c r="P275" s="7">
        <v>345000</v>
      </c>
      <c r="Q275" s="7">
        <v>0</v>
      </c>
      <c r="R275" s="36">
        <f t="shared" si="6"/>
        <v>345000</v>
      </c>
      <c r="S275" s="36">
        <f t="array" ref="S275">IFERROR(IF($F275="","",IF($T275=0,0,IF($G275=$T275,$F275-SUM(IFERROR(INDEX($P:$P,MATCH(1,($E275=$E:$E)*($I275=$I:$I)*("Avance 20%"=$N:$N),0)),0),IFERROR(INDEX($P:$P,MATCH(1,($E275=$E:$E)*($I275=$I:$I)*("Avance 15%"=$N:$N),0)),0)),$T275*$H275))),"REVISAR")</f>
        <v>0</v>
      </c>
      <c r="T275" s="35">
        <f t="shared" si="7"/>
        <v>0</v>
      </c>
      <c r="U275" s="30" t="s">
        <v>27</v>
      </c>
      <c r="V275" s="6"/>
    </row>
    <row r="276" spans="2:28" ht="57" hidden="1" customHeight="1" x14ac:dyDescent="0.25">
      <c r="B276" s="6" t="s">
        <v>118</v>
      </c>
      <c r="C276" s="32" t="s">
        <v>119</v>
      </c>
      <c r="D276" s="6" t="s">
        <v>199</v>
      </c>
      <c r="E276" s="6" t="s">
        <v>214</v>
      </c>
      <c r="F276" s="7">
        <v>2300000</v>
      </c>
      <c r="G276" s="35">
        <v>200000</v>
      </c>
      <c r="H276" s="7">
        <v>11.5</v>
      </c>
      <c r="I276" s="7" t="s">
        <v>69</v>
      </c>
      <c r="J276" s="46">
        <v>915</v>
      </c>
      <c r="K276" s="46">
        <v>2018</v>
      </c>
      <c r="L276" s="46" t="s">
        <v>265</v>
      </c>
      <c r="M276" s="76"/>
      <c r="N276" s="7" t="s">
        <v>192</v>
      </c>
      <c r="O276" s="35">
        <v>100500</v>
      </c>
      <c r="P276" s="7">
        <v>1155750</v>
      </c>
      <c r="Q276" s="7">
        <v>404512.5</v>
      </c>
      <c r="R276" s="36">
        <f t="shared" si="6"/>
        <v>751237.5</v>
      </c>
      <c r="S276" s="36">
        <f t="array" ref="S276">IFERROR(IF($F276="","",IF($T276=0,0,IF($G276=$T276,$F276-SUM(IFERROR(INDEX($P:$P,MATCH(1,($E276=$E:$E)*($I276=$I:$I)*("Avance 20%"=$N:$N),0)),0),IFERROR(INDEX($P:$P,MATCH(1,($E276=$E:$E)*($I276=$I:$I)*("Avance 15%"=$N:$N),0)),0)),$T276*$H276))),"REVISAR")</f>
        <v>0</v>
      </c>
      <c r="T276" s="35">
        <f t="shared" si="7"/>
        <v>0</v>
      </c>
      <c r="U276" s="30" t="s">
        <v>27</v>
      </c>
      <c r="V276" s="6"/>
    </row>
    <row r="277" spans="2:28" ht="57" hidden="1" customHeight="1" x14ac:dyDescent="0.25">
      <c r="B277" s="6" t="s">
        <v>118</v>
      </c>
      <c r="C277" s="32" t="s">
        <v>119</v>
      </c>
      <c r="D277" s="6" t="s">
        <v>199</v>
      </c>
      <c r="E277" s="6" t="s">
        <v>214</v>
      </c>
      <c r="F277" s="7">
        <v>2300000</v>
      </c>
      <c r="G277" s="35">
        <v>200000</v>
      </c>
      <c r="H277" s="7">
        <v>11.5</v>
      </c>
      <c r="I277" s="7" t="s">
        <v>69</v>
      </c>
      <c r="J277" s="46">
        <v>1050</v>
      </c>
      <c r="K277" s="46">
        <v>2018</v>
      </c>
      <c r="L277" s="46" t="s">
        <v>265</v>
      </c>
      <c r="M277" s="76"/>
      <c r="N277" s="7" t="s">
        <v>192</v>
      </c>
      <c r="O277" s="35">
        <v>15400</v>
      </c>
      <c r="P277" s="7">
        <v>177099.99999999994</v>
      </c>
      <c r="Q277" s="7">
        <v>61984.999999999978</v>
      </c>
      <c r="R277" s="36">
        <f t="shared" ref="R277:R340" si="8">IF(P277-Q277=0,"",P277-Q277)</f>
        <v>115114.99999999997</v>
      </c>
      <c r="S277" s="36">
        <f t="array" ref="S277">IFERROR(IF($F277="","",IF($T277=0,0,IF($G277=$T277,$F277-SUM(IFERROR(INDEX($P:$P,MATCH(1,($E277=$E:$E)*($I277=$I:$I)*("Avance 20%"=$N:$N),0)),0),IFERROR(INDEX($P:$P,MATCH(1,($E277=$E:$E)*($I277=$I:$I)*("Avance 15%"=$N:$N),0)),0)),$T277*$H277))),"REVISAR")</f>
        <v>0</v>
      </c>
      <c r="T277" s="35">
        <f t="shared" si="7"/>
        <v>0</v>
      </c>
      <c r="U277" s="30" t="s">
        <v>27</v>
      </c>
      <c r="V277" s="6"/>
    </row>
    <row r="278" spans="2:28" ht="57" hidden="1" customHeight="1" x14ac:dyDescent="0.25">
      <c r="B278" s="6" t="s">
        <v>118</v>
      </c>
      <c r="C278" s="32" t="s">
        <v>119</v>
      </c>
      <c r="D278" s="6" t="s">
        <v>199</v>
      </c>
      <c r="E278" s="6" t="s">
        <v>214</v>
      </c>
      <c r="F278" s="7">
        <v>2300000</v>
      </c>
      <c r="G278" s="35">
        <v>200000</v>
      </c>
      <c r="H278" s="7">
        <v>11.5</v>
      </c>
      <c r="I278" s="7" t="s">
        <v>69</v>
      </c>
      <c r="J278" s="46">
        <v>390</v>
      </c>
      <c r="K278" s="46">
        <v>2019</v>
      </c>
      <c r="L278" s="46" t="s">
        <v>267</v>
      </c>
      <c r="M278" s="76"/>
      <c r="N278" s="7" t="s">
        <v>192</v>
      </c>
      <c r="O278" s="35">
        <v>32000</v>
      </c>
      <c r="P278" s="7">
        <v>464000.00000000006</v>
      </c>
      <c r="Q278" s="7">
        <v>162400</v>
      </c>
      <c r="R278" s="36">
        <f t="shared" si="8"/>
        <v>301600.00000000006</v>
      </c>
      <c r="S278" s="36">
        <f t="array" ref="S278">IFERROR(IF($F278="","",IF($T278=0,0,IF($G278=$T278,$F278-SUM(IFERROR(INDEX($P:$P,MATCH(1,($E278=$E:$E)*($I278=$I:$I)*("Avance 20%"=$N:$N),0)),0),IFERROR(INDEX($P:$P,MATCH(1,($E278=$E:$E)*($I278=$I:$I)*("Avance 15%"=$N:$N),0)),0)),$T278*$H278))),"REVISAR")</f>
        <v>0</v>
      </c>
      <c r="T278" s="35">
        <f t="shared" si="7"/>
        <v>0</v>
      </c>
      <c r="U278" s="30" t="s">
        <v>27</v>
      </c>
      <c r="V278" s="6"/>
    </row>
    <row r="279" spans="2:28" ht="57" hidden="1" customHeight="1" x14ac:dyDescent="0.25">
      <c r="B279" s="6" t="s">
        <v>118</v>
      </c>
      <c r="C279" s="32" t="s">
        <v>119</v>
      </c>
      <c r="D279" s="6" t="s">
        <v>199</v>
      </c>
      <c r="E279" s="6" t="s">
        <v>214</v>
      </c>
      <c r="F279" s="7">
        <v>2300000</v>
      </c>
      <c r="G279" s="35">
        <v>200000</v>
      </c>
      <c r="H279" s="7">
        <v>11.5</v>
      </c>
      <c r="I279" s="7" t="s">
        <v>69</v>
      </c>
      <c r="J279" s="46">
        <v>650</v>
      </c>
      <c r="K279" s="46">
        <v>2019</v>
      </c>
      <c r="L279" s="46" t="s">
        <v>267</v>
      </c>
      <c r="M279" s="76"/>
      <c r="N279" s="7" t="s">
        <v>192</v>
      </c>
      <c r="O279" s="35">
        <v>21220</v>
      </c>
      <c r="P279" s="7">
        <v>307689.99999999994</v>
      </c>
      <c r="Q279" s="7">
        <v>107691.49999999997</v>
      </c>
      <c r="R279" s="36">
        <f t="shared" si="8"/>
        <v>199998.49999999997</v>
      </c>
      <c r="S279" s="36">
        <f t="array" ref="S279">IFERROR(IF($F279="","",IF($T279=0,0,IF($G279=$T279,$F279-SUM(IFERROR(INDEX($P:$P,MATCH(1,($E279=$E:$E)*($I279=$I:$I)*("Avance 20%"=$N:$N),0)),0),IFERROR(INDEX($P:$P,MATCH(1,($E279=$E:$E)*($I279=$I:$I)*("Avance 15%"=$N:$N),0)),0)),$T279*$H279))),"REVISAR")</f>
        <v>0</v>
      </c>
      <c r="T279" s="35">
        <f t="shared" si="7"/>
        <v>0</v>
      </c>
      <c r="U279" s="30" t="s">
        <v>27</v>
      </c>
      <c r="V279" s="6"/>
      <c r="AA279" s="52"/>
      <c r="AB279" s="52"/>
    </row>
    <row r="280" spans="2:28" ht="57" hidden="1" customHeight="1" x14ac:dyDescent="0.25">
      <c r="B280" s="6" t="s">
        <v>118</v>
      </c>
      <c r="C280" s="32" t="s">
        <v>119</v>
      </c>
      <c r="D280" s="6" t="s">
        <v>199</v>
      </c>
      <c r="E280" s="6" t="s">
        <v>214</v>
      </c>
      <c r="F280" s="7">
        <v>2300000</v>
      </c>
      <c r="G280" s="35">
        <v>200000</v>
      </c>
      <c r="H280" s="7">
        <v>11.5</v>
      </c>
      <c r="I280" s="7" t="s">
        <v>69</v>
      </c>
      <c r="J280" s="46">
        <v>1451</v>
      </c>
      <c r="K280" s="46">
        <v>2019</v>
      </c>
      <c r="L280" s="46" t="s">
        <v>267</v>
      </c>
      <c r="M280" s="76"/>
      <c r="N280" s="7" t="s">
        <v>192</v>
      </c>
      <c r="O280" s="35">
        <v>30880</v>
      </c>
      <c r="P280" s="7">
        <v>447760</v>
      </c>
      <c r="Q280" s="7">
        <v>0</v>
      </c>
      <c r="R280" s="36">
        <f t="shared" si="8"/>
        <v>447760</v>
      </c>
      <c r="S280" s="36">
        <f t="array" ref="S280">IFERROR(IF($F280="","",IF($T280=0,0,IF($G280=$T280,$F280-SUM(IFERROR(INDEX($P:$P,MATCH(1,($E280=$E:$E)*($I280=$I:$I)*("Avance 20%"=$N:$N),0)),0),IFERROR(INDEX($P:$P,MATCH(1,($E280=$E:$E)*($I280=$I:$I)*("Avance 15%"=$N:$N),0)),0)),$T280*$H280))),"REVISAR")</f>
        <v>0</v>
      </c>
      <c r="T280" s="35">
        <f t="shared" si="7"/>
        <v>0</v>
      </c>
      <c r="U280" s="30" t="s">
        <v>27</v>
      </c>
      <c r="V280" s="6"/>
      <c r="AA280" s="52"/>
      <c r="AB280" s="52"/>
    </row>
    <row r="281" spans="2:28" ht="199.5" hidden="1" customHeight="1" x14ac:dyDescent="0.25">
      <c r="B281" s="6" t="s">
        <v>118</v>
      </c>
      <c r="C281" s="32" t="s">
        <v>119</v>
      </c>
      <c r="D281" s="6" t="s">
        <v>199</v>
      </c>
      <c r="E281" s="6" t="s">
        <v>214</v>
      </c>
      <c r="F281" s="7">
        <v>2300000</v>
      </c>
      <c r="G281" s="35">
        <v>200000</v>
      </c>
      <c r="H281" s="7">
        <v>11.5</v>
      </c>
      <c r="I281" s="7" t="s">
        <v>69</v>
      </c>
      <c r="J281" s="45"/>
      <c r="K281" s="45"/>
      <c r="L281" s="45"/>
      <c r="M281" s="76"/>
      <c r="N281" s="7" t="s">
        <v>192</v>
      </c>
      <c r="O281" s="39"/>
      <c r="P281" s="7">
        <v>855500</v>
      </c>
      <c r="Q281" s="7">
        <v>68411</v>
      </c>
      <c r="R281" s="36">
        <f t="shared" si="8"/>
        <v>787089</v>
      </c>
      <c r="S281" s="36">
        <f t="array" ref="S281">IFERROR(IF($F281="","",IF($T281=0,0,IF($G281=$T281,$F281-SUM(IFERROR(INDEX($P:$P,MATCH(1,($E281=$E:$E)*($I281=$I:$I)*("Avance 20%"=$N:$N),0)),0),IFERROR(INDEX($P:$P,MATCH(1,($E281=$E:$E)*($I281=$I:$I)*("Avance 15%"=$N:$N),0)),0)),$T281*$H281))),"REVISAR")</f>
        <v>0</v>
      </c>
      <c r="T281" s="35">
        <f t="shared" si="7"/>
        <v>0</v>
      </c>
      <c r="U281" s="30" t="s">
        <v>27</v>
      </c>
      <c r="V281" s="6" t="s">
        <v>353</v>
      </c>
      <c r="AA281" s="52"/>
      <c r="AB281" s="52"/>
    </row>
    <row r="282" spans="2:28" ht="71.25" hidden="1" customHeight="1" x14ac:dyDescent="0.25">
      <c r="B282" s="6" t="s">
        <v>258</v>
      </c>
      <c r="C282" s="42"/>
      <c r="D282" s="6" t="s">
        <v>199</v>
      </c>
      <c r="E282" s="6" t="s">
        <v>259</v>
      </c>
      <c r="F282" s="7">
        <v>11500000</v>
      </c>
      <c r="G282" s="35">
        <v>1000000</v>
      </c>
      <c r="H282" s="7">
        <v>11.5</v>
      </c>
      <c r="I282" s="7" t="s">
        <v>69</v>
      </c>
      <c r="J282" s="46" t="s">
        <v>318</v>
      </c>
      <c r="K282" s="46">
        <v>2018</v>
      </c>
      <c r="L282" s="46" t="s">
        <v>264</v>
      </c>
      <c r="M282" s="77" t="s">
        <v>196</v>
      </c>
      <c r="N282" s="7" t="s">
        <v>190</v>
      </c>
      <c r="O282" s="35" t="s">
        <v>196</v>
      </c>
      <c r="P282" s="7">
        <v>2300000</v>
      </c>
      <c r="Q282" s="7">
        <v>0</v>
      </c>
      <c r="R282" s="36">
        <f t="shared" si="8"/>
        <v>2300000</v>
      </c>
      <c r="S282" s="36">
        <f t="array" ref="S282">IFERROR(IF($F282="","",IF($T282=0,0,IF($G282=$T282,$F282-SUM(IFERROR(INDEX($P:$P,MATCH(1,($E282=$E:$E)*($I282=$I:$I)*("Avance 20%"=$N:$N),0)),0),IFERROR(INDEX($P:$P,MATCH(1,($E282=$E:$E)*($I282=$I:$I)*("Avance 15%"=$N:$N),0)),0)),$T282*$H282))),"REVISAR")</f>
        <v>2332384</v>
      </c>
      <c r="T282" s="35">
        <f t="shared" si="7"/>
        <v>202816</v>
      </c>
      <c r="U282" s="30"/>
      <c r="V282" s="6"/>
      <c r="AA282" s="52"/>
      <c r="AB282" s="52"/>
    </row>
    <row r="283" spans="2:28" ht="71.25" hidden="1" customHeight="1" x14ac:dyDescent="0.25">
      <c r="B283" s="6" t="s">
        <v>258</v>
      </c>
      <c r="C283" s="42"/>
      <c r="D283" s="6" t="s">
        <v>199</v>
      </c>
      <c r="E283" s="6" t="s">
        <v>259</v>
      </c>
      <c r="F283" s="7">
        <v>11500000</v>
      </c>
      <c r="G283" s="35">
        <v>1000000</v>
      </c>
      <c r="H283" s="7">
        <v>11.5</v>
      </c>
      <c r="I283" s="7" t="s">
        <v>69</v>
      </c>
      <c r="J283" s="46">
        <v>673</v>
      </c>
      <c r="K283" s="46">
        <v>2018</v>
      </c>
      <c r="L283" s="46" t="s">
        <v>265</v>
      </c>
      <c r="M283" s="77" t="s">
        <v>196</v>
      </c>
      <c r="N283" s="7" t="s">
        <v>189</v>
      </c>
      <c r="O283" s="35" t="s">
        <v>196</v>
      </c>
      <c r="P283" s="7">
        <v>1725000</v>
      </c>
      <c r="Q283" s="7">
        <v>0</v>
      </c>
      <c r="R283" s="36">
        <f t="shared" si="8"/>
        <v>1725000</v>
      </c>
      <c r="S283" s="36">
        <f t="array" ref="S283">IFERROR(IF($F283="","",IF($T283=0,0,IF($G283=$T283,$F283-SUM(IFERROR(INDEX($P:$P,MATCH(1,($E283=$E:$E)*($I283=$I:$I)*("Avance 20%"=$N:$N),0)),0),IFERROR(INDEX($P:$P,MATCH(1,($E283=$E:$E)*($I283=$I:$I)*("Avance 15%"=$N:$N),0)),0)),$T283*$H283))),"REVISAR")</f>
        <v>2332384</v>
      </c>
      <c r="T283" s="35">
        <f t="shared" ref="T283:T346" si="9">IF($G283="","",IF($G283-SUMIFS($O:$O,$E:$E,$E283,$I:$I,$I283)&lt;0,0,$G283-SUMIFS($O:$O,$E:$E,$E283,$I:$I,$I283)))</f>
        <v>202816</v>
      </c>
      <c r="U283" s="30"/>
      <c r="V283" s="6"/>
      <c r="AA283" s="52"/>
      <c r="AB283" s="52"/>
    </row>
    <row r="284" spans="2:28" ht="71.25" hidden="1" customHeight="1" x14ac:dyDescent="0.25">
      <c r="B284" s="6" t="s">
        <v>258</v>
      </c>
      <c r="C284" s="42"/>
      <c r="D284" s="6" t="s">
        <v>199</v>
      </c>
      <c r="E284" s="6" t="s">
        <v>259</v>
      </c>
      <c r="F284" s="7">
        <v>11500000</v>
      </c>
      <c r="G284" s="35">
        <v>1000000</v>
      </c>
      <c r="H284" s="7">
        <v>11.5</v>
      </c>
      <c r="I284" s="7" t="s">
        <v>69</v>
      </c>
      <c r="J284" s="46">
        <v>1420</v>
      </c>
      <c r="K284" s="46">
        <v>2018</v>
      </c>
      <c r="L284" s="46" t="s">
        <v>265</v>
      </c>
      <c r="M284" s="76"/>
      <c r="N284" s="7" t="s">
        <v>192</v>
      </c>
      <c r="O284" s="35">
        <v>311212</v>
      </c>
      <c r="P284" s="7">
        <v>5386210</v>
      </c>
      <c r="Q284" s="7">
        <v>1885173.5</v>
      </c>
      <c r="R284" s="36">
        <f t="shared" si="8"/>
        <v>3501036.5</v>
      </c>
      <c r="S284" s="36">
        <f t="array" ref="S284">IFERROR(IF($F284="","",IF($T284=0,0,IF($G284=$T284,$F284-SUM(IFERROR(INDEX($P:$P,MATCH(1,($E284=$E:$E)*($I284=$I:$I)*("Avance 20%"=$N:$N),0)),0),IFERROR(INDEX($P:$P,MATCH(1,($E284=$E:$E)*($I284=$I:$I)*("Avance 15%"=$N:$N),0)),0)),$T284*$H284))),"REVISAR")</f>
        <v>2332384</v>
      </c>
      <c r="T284" s="35">
        <f t="shared" si="9"/>
        <v>202816</v>
      </c>
      <c r="U284" s="30"/>
      <c r="V284" s="6"/>
      <c r="AA284" s="52"/>
      <c r="AB284" s="52"/>
    </row>
    <row r="285" spans="2:28" ht="71.25" hidden="1" customHeight="1" x14ac:dyDescent="0.25">
      <c r="B285" s="6" t="s">
        <v>258</v>
      </c>
      <c r="C285" s="42"/>
      <c r="D285" s="6" t="s">
        <v>199</v>
      </c>
      <c r="E285" s="6" t="s">
        <v>259</v>
      </c>
      <c r="F285" s="7">
        <v>11500000</v>
      </c>
      <c r="G285" s="35">
        <v>1000000</v>
      </c>
      <c r="H285" s="7">
        <v>11.5</v>
      </c>
      <c r="I285" s="7" t="s">
        <v>69</v>
      </c>
      <c r="J285" s="46">
        <v>779</v>
      </c>
      <c r="K285" s="46">
        <v>2019</v>
      </c>
      <c r="L285" s="46" t="s">
        <v>267</v>
      </c>
      <c r="M285" s="76"/>
      <c r="N285" s="7" t="s">
        <v>192</v>
      </c>
      <c r="O285" s="35">
        <v>211032</v>
      </c>
      <c r="P285" s="7">
        <v>3074796</v>
      </c>
      <c r="Q285" s="7">
        <v>1076178.5999999999</v>
      </c>
      <c r="R285" s="36">
        <f t="shared" si="8"/>
        <v>1998617.4000000001</v>
      </c>
      <c r="S285" s="36">
        <f t="array" ref="S285">IFERROR(IF($F285="","",IF($T285=0,0,IF($G285=$T285,$F285-SUM(IFERROR(INDEX($P:$P,MATCH(1,($E285=$E:$E)*($I285=$I:$I)*("Avance 20%"=$N:$N),0)),0),IFERROR(INDEX($P:$P,MATCH(1,($E285=$E:$E)*($I285=$I:$I)*("Avance 15%"=$N:$N),0)),0)),$T285*$H285))),"REVISAR")</f>
        <v>2332384</v>
      </c>
      <c r="T285" s="35">
        <f t="shared" si="9"/>
        <v>202816</v>
      </c>
      <c r="U285" s="30"/>
      <c r="V285" s="6"/>
    </row>
    <row r="286" spans="2:28" ht="71.25" hidden="1" customHeight="1" x14ac:dyDescent="0.25">
      <c r="B286" s="6" t="s">
        <v>258</v>
      </c>
      <c r="C286" s="42"/>
      <c r="D286" s="6" t="s">
        <v>199</v>
      </c>
      <c r="E286" s="6" t="s">
        <v>259</v>
      </c>
      <c r="F286" s="7">
        <v>11500000</v>
      </c>
      <c r="G286" s="35">
        <v>1000000</v>
      </c>
      <c r="H286" s="7">
        <v>11.5</v>
      </c>
      <c r="I286" s="7" t="s">
        <v>69</v>
      </c>
      <c r="J286" s="46">
        <v>2897</v>
      </c>
      <c r="K286" s="46">
        <v>2019</v>
      </c>
      <c r="L286" s="46" t="s">
        <v>267</v>
      </c>
      <c r="M286" s="76"/>
      <c r="N286" s="7" t="s">
        <v>192</v>
      </c>
      <c r="O286" s="35">
        <v>205500</v>
      </c>
      <c r="P286" s="7">
        <v>3042250</v>
      </c>
      <c r="Q286" s="7">
        <v>1063647.8999999999</v>
      </c>
      <c r="R286" s="36">
        <f t="shared" si="8"/>
        <v>1978602.1</v>
      </c>
      <c r="S286" s="36">
        <f t="array" ref="S286">IFERROR(IF($F286="","",IF($T286=0,0,IF($G286=$T286,$F286-SUM(IFERROR(INDEX($P:$P,MATCH(1,($E286=$E:$E)*($I286=$I:$I)*("Avance 20%"=$N:$N),0)),0),IFERROR(INDEX($P:$P,MATCH(1,($E286=$E:$E)*($I286=$I:$I)*("Avance 15%"=$N:$N),0)),0)),$T286*$H286))),"REVISAR")</f>
        <v>2332384</v>
      </c>
      <c r="T286" s="35">
        <f t="shared" si="9"/>
        <v>202816</v>
      </c>
      <c r="U286" s="30"/>
      <c r="V286" s="6"/>
    </row>
    <row r="287" spans="2:28" ht="71.25" hidden="1" customHeight="1" x14ac:dyDescent="0.25">
      <c r="B287" s="6" t="s">
        <v>258</v>
      </c>
      <c r="C287" s="42"/>
      <c r="D287" s="6" t="s">
        <v>199</v>
      </c>
      <c r="E287" s="6" t="s">
        <v>259</v>
      </c>
      <c r="F287" s="7">
        <v>11500000</v>
      </c>
      <c r="G287" s="35">
        <v>1000000</v>
      </c>
      <c r="H287" s="7">
        <v>11.5</v>
      </c>
      <c r="I287" s="7" t="s">
        <v>69</v>
      </c>
      <c r="J287" s="46">
        <v>2902</v>
      </c>
      <c r="K287" s="46">
        <v>2019</v>
      </c>
      <c r="L287" s="46" t="s">
        <v>267</v>
      </c>
      <c r="M287" s="76"/>
      <c r="N287" s="7" t="s">
        <v>192</v>
      </c>
      <c r="O287" s="35">
        <v>69440</v>
      </c>
      <c r="P287" s="7">
        <v>1050880</v>
      </c>
      <c r="Q287" s="7">
        <v>0</v>
      </c>
      <c r="R287" s="36">
        <f t="shared" si="8"/>
        <v>1050880</v>
      </c>
      <c r="S287" s="36">
        <f t="array" ref="S287">IFERROR(IF($F287="","",IF($T287=0,0,IF($G287=$T287,$F287-SUM(IFERROR(INDEX($P:$P,MATCH(1,($E287=$E:$E)*($I287=$I:$I)*("Avance 20%"=$N:$N),0)),0),IFERROR(INDEX($P:$P,MATCH(1,($E287=$E:$E)*($I287=$I:$I)*("Avance 15%"=$N:$N),0)),0)),$T287*$H287))),"REVISAR")</f>
        <v>2332384</v>
      </c>
      <c r="T287" s="35">
        <f t="shared" si="9"/>
        <v>202816</v>
      </c>
      <c r="U287" s="30"/>
      <c r="V287" s="6"/>
    </row>
    <row r="288" spans="2:28" ht="42.75" hidden="1" customHeight="1" x14ac:dyDescent="0.25">
      <c r="B288" s="6" t="s">
        <v>50</v>
      </c>
      <c r="C288" s="42"/>
      <c r="D288" s="6" t="s">
        <v>199</v>
      </c>
      <c r="E288" s="6" t="s">
        <v>253</v>
      </c>
      <c r="F288" s="7">
        <v>5000000</v>
      </c>
      <c r="G288" s="35">
        <v>500000</v>
      </c>
      <c r="H288" s="7">
        <v>10</v>
      </c>
      <c r="I288" s="7" t="s">
        <v>68</v>
      </c>
      <c r="J288" s="46" t="s">
        <v>295</v>
      </c>
      <c r="K288" s="46">
        <v>2018</v>
      </c>
      <c r="L288" s="46" t="s">
        <v>264</v>
      </c>
      <c r="M288" s="77" t="s">
        <v>196</v>
      </c>
      <c r="N288" s="7" t="s">
        <v>190</v>
      </c>
      <c r="O288" s="35" t="s">
        <v>196</v>
      </c>
      <c r="P288" s="7">
        <v>1000000</v>
      </c>
      <c r="Q288" s="7">
        <v>0</v>
      </c>
      <c r="R288" s="36">
        <f t="shared" si="8"/>
        <v>1000000</v>
      </c>
      <c r="S288" s="36">
        <f t="array" ref="S288">IFERROR(IF($F288="","",IF($T288=0,0,IF($G288=$T288,$F288-SUM(IFERROR(INDEX($P:$P,MATCH(1,($E288=$E:$E)*($I288=$I:$I)*("Avance 20%"=$N:$N),0)),0),IFERROR(INDEX($P:$P,MATCH(1,($E288=$E:$E)*($I288=$I:$I)*("Avance 15%"=$N:$N),0)),0)),$T288*$H288))),"REVISAR")</f>
        <v>3116000</v>
      </c>
      <c r="T288" s="35">
        <f t="shared" si="9"/>
        <v>311600</v>
      </c>
      <c r="U288" s="30"/>
      <c r="V288" s="6"/>
    </row>
    <row r="289" spans="2:22" ht="42.75" hidden="1" customHeight="1" x14ac:dyDescent="0.25">
      <c r="B289" s="6" t="s">
        <v>50</v>
      </c>
      <c r="C289" s="42"/>
      <c r="D289" s="6" t="s">
        <v>199</v>
      </c>
      <c r="E289" s="6" t="s">
        <v>253</v>
      </c>
      <c r="F289" s="7">
        <v>5000000</v>
      </c>
      <c r="G289" s="35">
        <v>500000</v>
      </c>
      <c r="H289" s="7">
        <v>10</v>
      </c>
      <c r="I289" s="7" t="s">
        <v>68</v>
      </c>
      <c r="J289" s="46">
        <v>2585</v>
      </c>
      <c r="K289" s="46">
        <v>2019</v>
      </c>
      <c r="L289" s="46" t="s">
        <v>267</v>
      </c>
      <c r="M289" s="76"/>
      <c r="N289" s="7" t="s">
        <v>195</v>
      </c>
      <c r="O289" s="35">
        <v>38600</v>
      </c>
      <c r="P289" s="7">
        <v>386000</v>
      </c>
      <c r="Q289" s="7">
        <v>77200</v>
      </c>
      <c r="R289" s="36">
        <f t="shared" si="8"/>
        <v>308800</v>
      </c>
      <c r="S289" s="36">
        <f t="array" ref="S289">IFERROR(IF($F289="","",IF($T289=0,0,IF($G289=$T289,$F289-SUM(IFERROR(INDEX($P:$P,MATCH(1,($E289=$E:$E)*($I289=$I:$I)*("Avance 20%"=$N:$N),0)),0),IFERROR(INDEX($P:$P,MATCH(1,($E289=$E:$E)*($I289=$I:$I)*("Avance 15%"=$N:$N),0)),0)),$T289*$H289))),"REVISAR")</f>
        <v>3116000</v>
      </c>
      <c r="T289" s="35">
        <f t="shared" si="9"/>
        <v>311600</v>
      </c>
      <c r="U289" s="30"/>
      <c r="V289" s="6"/>
    </row>
    <row r="290" spans="2:22" ht="42.75" hidden="1" customHeight="1" x14ac:dyDescent="0.25">
      <c r="B290" s="6" t="s">
        <v>50</v>
      </c>
      <c r="C290" s="42"/>
      <c r="D290" s="6" t="s">
        <v>199</v>
      </c>
      <c r="E290" s="6" t="s">
        <v>253</v>
      </c>
      <c r="F290" s="7">
        <v>5000000</v>
      </c>
      <c r="G290" s="35">
        <v>500000</v>
      </c>
      <c r="H290" s="7">
        <v>10</v>
      </c>
      <c r="I290" s="7" t="s">
        <v>68</v>
      </c>
      <c r="J290" s="46">
        <v>2585</v>
      </c>
      <c r="K290" s="46">
        <v>2019</v>
      </c>
      <c r="L290" s="46" t="s">
        <v>267</v>
      </c>
      <c r="M290" s="76"/>
      <c r="N290" s="7" t="s">
        <v>195</v>
      </c>
      <c r="O290" s="35">
        <v>20000</v>
      </c>
      <c r="P290" s="7">
        <v>200000</v>
      </c>
      <c r="Q290" s="7">
        <v>40000</v>
      </c>
      <c r="R290" s="36">
        <f t="shared" si="8"/>
        <v>160000</v>
      </c>
      <c r="S290" s="36">
        <f t="array" ref="S290">IFERROR(IF($F290="","",IF($T290=0,0,IF($G290=$T290,$F290-SUM(IFERROR(INDEX($P:$P,MATCH(1,($E290=$E:$E)*($I290=$I:$I)*("Avance 20%"=$N:$N),0)),0),IFERROR(INDEX($P:$P,MATCH(1,($E290=$E:$E)*($I290=$I:$I)*("Avance 15%"=$N:$N),0)),0)),$T290*$H290))),"REVISAR")</f>
        <v>3116000</v>
      </c>
      <c r="T290" s="35">
        <f t="shared" si="9"/>
        <v>311600</v>
      </c>
      <c r="U290" s="30"/>
      <c r="V290" s="6"/>
    </row>
    <row r="291" spans="2:22" ht="42.75" hidden="1" customHeight="1" x14ac:dyDescent="0.25">
      <c r="B291" s="6" t="s">
        <v>50</v>
      </c>
      <c r="C291" s="42"/>
      <c r="D291" s="6" t="s">
        <v>199</v>
      </c>
      <c r="E291" s="6" t="s">
        <v>253</v>
      </c>
      <c r="F291" s="7">
        <v>5000000</v>
      </c>
      <c r="G291" s="35">
        <v>500000</v>
      </c>
      <c r="H291" s="7">
        <v>10</v>
      </c>
      <c r="I291" s="7" t="s">
        <v>68</v>
      </c>
      <c r="J291" s="46">
        <v>2585</v>
      </c>
      <c r="K291" s="46">
        <v>2019</v>
      </c>
      <c r="L291" s="46" t="s">
        <v>267</v>
      </c>
      <c r="M291" s="76"/>
      <c r="N291" s="7" t="s">
        <v>195</v>
      </c>
      <c r="O291" s="35">
        <v>21000</v>
      </c>
      <c r="P291" s="7">
        <v>210000</v>
      </c>
      <c r="Q291" s="7">
        <v>42000</v>
      </c>
      <c r="R291" s="36">
        <f t="shared" si="8"/>
        <v>168000</v>
      </c>
      <c r="S291" s="36">
        <f t="array" ref="S291">IFERROR(IF($F291="","",IF($T291=0,0,IF($G291=$T291,$F291-SUM(IFERROR(INDEX($P:$P,MATCH(1,($E291=$E:$E)*($I291=$I:$I)*("Avance 20%"=$N:$N),0)),0),IFERROR(INDEX($P:$P,MATCH(1,($E291=$E:$E)*($I291=$I:$I)*("Avance 15%"=$N:$N),0)),0)),$T291*$H291))),"REVISAR")</f>
        <v>3116000</v>
      </c>
      <c r="T291" s="35">
        <f t="shared" si="9"/>
        <v>311600</v>
      </c>
      <c r="U291" s="30"/>
      <c r="V291" s="6"/>
    </row>
    <row r="292" spans="2:22" ht="42.75" hidden="1" customHeight="1" x14ac:dyDescent="0.25">
      <c r="B292" s="6" t="s">
        <v>50</v>
      </c>
      <c r="C292" s="42"/>
      <c r="D292" s="6" t="s">
        <v>199</v>
      </c>
      <c r="E292" s="6" t="s">
        <v>253</v>
      </c>
      <c r="F292" s="7">
        <v>5000000</v>
      </c>
      <c r="G292" s="35">
        <v>500000</v>
      </c>
      <c r="H292" s="7">
        <v>10</v>
      </c>
      <c r="I292" s="7" t="s">
        <v>68</v>
      </c>
      <c r="J292" s="46">
        <v>2882</v>
      </c>
      <c r="K292" s="46">
        <v>2019</v>
      </c>
      <c r="L292" s="46" t="s">
        <v>267</v>
      </c>
      <c r="M292" s="76"/>
      <c r="N292" s="7" t="s">
        <v>195</v>
      </c>
      <c r="O292" s="35">
        <v>60000</v>
      </c>
      <c r="P292" s="7">
        <v>600000</v>
      </c>
      <c r="Q292" s="7">
        <v>120000</v>
      </c>
      <c r="R292" s="36">
        <f t="shared" si="8"/>
        <v>480000</v>
      </c>
      <c r="S292" s="36">
        <f t="array" ref="S292">IFERROR(IF($F292="","",IF($T292=0,0,IF($G292=$T292,$F292-SUM(IFERROR(INDEX($P:$P,MATCH(1,($E292=$E:$E)*($I292=$I:$I)*("Avance 20%"=$N:$N),0)),0),IFERROR(INDEX($P:$P,MATCH(1,($E292=$E:$E)*($I292=$I:$I)*("Avance 15%"=$N:$N),0)),0)),$T292*$H292))),"REVISAR")</f>
        <v>3116000</v>
      </c>
      <c r="T292" s="35">
        <f t="shared" si="9"/>
        <v>311600</v>
      </c>
      <c r="U292" s="30"/>
      <c r="V292" s="6"/>
    </row>
    <row r="293" spans="2:22" ht="42.75" hidden="1" customHeight="1" x14ac:dyDescent="0.25">
      <c r="B293" s="6" t="s">
        <v>50</v>
      </c>
      <c r="C293" s="42"/>
      <c r="D293" s="6" t="s">
        <v>199</v>
      </c>
      <c r="E293" s="6" t="s">
        <v>253</v>
      </c>
      <c r="F293" s="7">
        <v>5000000</v>
      </c>
      <c r="G293" s="35">
        <v>500000</v>
      </c>
      <c r="H293" s="7">
        <v>10</v>
      </c>
      <c r="I293" s="7" t="s">
        <v>68</v>
      </c>
      <c r="J293" s="45"/>
      <c r="K293" s="45"/>
      <c r="L293" s="45"/>
      <c r="M293" s="76"/>
      <c r="N293" s="7" t="s">
        <v>195</v>
      </c>
      <c r="O293" s="35">
        <v>48800</v>
      </c>
      <c r="P293" s="7">
        <v>488000</v>
      </c>
      <c r="Q293" s="7">
        <v>97600</v>
      </c>
      <c r="R293" s="36">
        <f t="shared" si="8"/>
        <v>390400</v>
      </c>
      <c r="S293" s="36">
        <f t="array" ref="S293">IFERROR(IF($F293="","",IF($T293=0,0,IF($G293=$T293,$F293-SUM(IFERROR(INDEX($P:$P,MATCH(1,($E293=$E:$E)*($I293=$I:$I)*("Avance 20%"=$N:$N),0)),0),IFERROR(INDEX($P:$P,MATCH(1,($E293=$E:$E)*($I293=$I:$I)*("Avance 15%"=$N:$N),0)),0)),$T293*$H293))),"REVISAR")</f>
        <v>3116000</v>
      </c>
      <c r="T293" s="35">
        <f t="shared" si="9"/>
        <v>311600</v>
      </c>
      <c r="U293" s="30"/>
      <c r="V293" s="6" t="s">
        <v>357</v>
      </c>
    </row>
    <row r="294" spans="2:22" ht="28.5" hidden="1" customHeight="1" x14ac:dyDescent="0.25">
      <c r="B294" s="6" t="s">
        <v>351</v>
      </c>
      <c r="C294" s="32" t="s">
        <v>142</v>
      </c>
      <c r="D294" s="6" t="s">
        <v>199</v>
      </c>
      <c r="E294" s="6" t="s">
        <v>204</v>
      </c>
      <c r="F294" s="7">
        <v>23000000</v>
      </c>
      <c r="G294" s="35">
        <v>2000000</v>
      </c>
      <c r="H294" s="7">
        <v>11.5</v>
      </c>
      <c r="I294" s="7" t="s">
        <v>69</v>
      </c>
      <c r="J294" s="46" t="s">
        <v>296</v>
      </c>
      <c r="K294" s="46">
        <v>2018</v>
      </c>
      <c r="L294" s="46" t="s">
        <v>264</v>
      </c>
      <c r="M294" s="77" t="s">
        <v>196</v>
      </c>
      <c r="N294" s="7" t="s">
        <v>190</v>
      </c>
      <c r="O294" s="35" t="s">
        <v>196</v>
      </c>
      <c r="P294" s="7">
        <v>4600000</v>
      </c>
      <c r="Q294" s="7">
        <v>0</v>
      </c>
      <c r="R294" s="36">
        <f t="shared" si="8"/>
        <v>4600000</v>
      </c>
      <c r="S294" s="36">
        <f t="array" ref="S294">IFERROR(IF($F294="","",IF($T294=0,0,IF($G294=$T294,$F294-SUM(IFERROR(INDEX($P:$P,MATCH(1,($E294=$E:$E)*($I294=$I:$I)*("Avance 20%"=$N:$N),0)),0),IFERROR(INDEX($P:$P,MATCH(1,($E294=$E:$E)*($I294=$I:$I)*("Avance 15%"=$N:$N),0)),0)),$T294*$H294))),"REVISAR")</f>
        <v>0</v>
      </c>
      <c r="T294" s="35">
        <f t="shared" si="9"/>
        <v>0</v>
      </c>
      <c r="U294" s="30" t="s">
        <v>27</v>
      </c>
      <c r="V294" s="6"/>
    </row>
    <row r="295" spans="2:22" ht="28.5" hidden="1" customHeight="1" x14ac:dyDescent="0.25">
      <c r="B295" s="6" t="s">
        <v>351</v>
      </c>
      <c r="C295" s="32" t="s">
        <v>142</v>
      </c>
      <c r="D295" s="6" t="s">
        <v>199</v>
      </c>
      <c r="E295" s="6" t="s">
        <v>204</v>
      </c>
      <c r="F295" s="7">
        <v>23000000</v>
      </c>
      <c r="G295" s="35">
        <v>2000000</v>
      </c>
      <c r="H295" s="7">
        <v>11.5</v>
      </c>
      <c r="I295" s="7" t="s">
        <v>69</v>
      </c>
      <c r="J295" s="46">
        <v>1070</v>
      </c>
      <c r="K295" s="46">
        <v>2018</v>
      </c>
      <c r="L295" s="46" t="s">
        <v>265</v>
      </c>
      <c r="M295" s="77" t="s">
        <v>196</v>
      </c>
      <c r="N295" s="7" t="s">
        <v>189</v>
      </c>
      <c r="O295" s="35" t="s">
        <v>196</v>
      </c>
      <c r="P295" s="7">
        <v>3450000</v>
      </c>
      <c r="Q295" s="7">
        <v>0</v>
      </c>
      <c r="R295" s="36">
        <f t="shared" si="8"/>
        <v>3450000</v>
      </c>
      <c r="S295" s="36">
        <f t="array" ref="S295">IFERROR(IF($F295="","",IF($T295=0,0,IF($G295=$T295,$F295-SUM(IFERROR(INDEX($P:$P,MATCH(1,($E295=$E:$E)*($I295=$I:$I)*("Avance 20%"=$N:$N),0)),0),IFERROR(INDEX($P:$P,MATCH(1,($E295=$E:$E)*($I295=$I:$I)*("Avance 15%"=$N:$N),0)),0)),$T295*$H295))),"REVISAR")</f>
        <v>0</v>
      </c>
      <c r="T295" s="35">
        <f t="shared" si="9"/>
        <v>0</v>
      </c>
      <c r="U295" s="30" t="s">
        <v>27</v>
      </c>
      <c r="V295" s="6"/>
    </row>
    <row r="296" spans="2:22" ht="28.5" hidden="1" customHeight="1" x14ac:dyDescent="0.25">
      <c r="B296" s="6" t="s">
        <v>351</v>
      </c>
      <c r="C296" s="32" t="s">
        <v>142</v>
      </c>
      <c r="D296" s="6" t="s">
        <v>199</v>
      </c>
      <c r="E296" s="6" t="s">
        <v>204</v>
      </c>
      <c r="F296" s="7">
        <v>23000000</v>
      </c>
      <c r="G296" s="35">
        <v>2000000</v>
      </c>
      <c r="H296" s="7">
        <v>11.5</v>
      </c>
      <c r="I296" s="7" t="s">
        <v>69</v>
      </c>
      <c r="J296" s="46">
        <v>1752</v>
      </c>
      <c r="K296" s="46">
        <v>2018</v>
      </c>
      <c r="L296" s="46" t="s">
        <v>265</v>
      </c>
      <c r="M296" s="76"/>
      <c r="N296" s="7" t="s">
        <v>192</v>
      </c>
      <c r="O296" s="35">
        <v>237270</v>
      </c>
      <c r="P296" s="7">
        <v>3440415</v>
      </c>
      <c r="Q296" s="7">
        <v>1204145.25</v>
      </c>
      <c r="R296" s="36">
        <f t="shared" si="8"/>
        <v>2236269.75</v>
      </c>
      <c r="S296" s="36">
        <f t="array" ref="S296">IFERROR(IF($F296="","",IF($T296=0,0,IF($G296=$T296,$F296-SUM(IFERROR(INDEX($P:$P,MATCH(1,($E296=$E:$E)*($I296=$I:$I)*("Avance 20%"=$N:$N),0)),0),IFERROR(INDEX($P:$P,MATCH(1,($E296=$E:$E)*($I296=$I:$I)*("Avance 15%"=$N:$N),0)),0)),$T296*$H296))),"REVISAR")</f>
        <v>0</v>
      </c>
      <c r="T296" s="35">
        <f t="shared" si="9"/>
        <v>0</v>
      </c>
      <c r="U296" s="30" t="s">
        <v>27</v>
      </c>
      <c r="V296" s="6"/>
    </row>
    <row r="297" spans="2:22" ht="28.5" hidden="1" customHeight="1" x14ac:dyDescent="0.25">
      <c r="B297" s="6" t="s">
        <v>351</v>
      </c>
      <c r="C297" s="32" t="s">
        <v>142</v>
      </c>
      <c r="D297" s="6" t="s">
        <v>199</v>
      </c>
      <c r="E297" s="6" t="s">
        <v>204</v>
      </c>
      <c r="F297" s="7">
        <v>23000000</v>
      </c>
      <c r="G297" s="35">
        <v>2000000</v>
      </c>
      <c r="H297" s="7">
        <v>11.5</v>
      </c>
      <c r="I297" s="7" t="s">
        <v>69</v>
      </c>
      <c r="J297" s="46">
        <v>428</v>
      </c>
      <c r="K297" s="46">
        <v>2019</v>
      </c>
      <c r="L297" s="46" t="s">
        <v>267</v>
      </c>
      <c r="M297" s="76"/>
      <c r="N297" s="7" t="s">
        <v>192</v>
      </c>
      <c r="O297" s="35">
        <v>332640</v>
      </c>
      <c r="P297" s="7">
        <v>4823280</v>
      </c>
      <c r="Q297" s="7">
        <v>1688148</v>
      </c>
      <c r="R297" s="36">
        <f t="shared" si="8"/>
        <v>3135132</v>
      </c>
      <c r="S297" s="36">
        <f t="array" ref="S297">IFERROR(IF($F297="","",IF($T297=0,0,IF($G297=$T297,$F297-SUM(IFERROR(INDEX($P:$P,MATCH(1,($E297=$E:$E)*($I297=$I:$I)*("Avance 20%"=$N:$N),0)),0),IFERROR(INDEX($P:$P,MATCH(1,($E297=$E:$E)*($I297=$I:$I)*("Avance 15%"=$N:$N),0)),0)),$T297*$H297))),"REVISAR")</f>
        <v>0</v>
      </c>
      <c r="T297" s="35">
        <f t="shared" si="9"/>
        <v>0</v>
      </c>
      <c r="U297" s="30" t="s">
        <v>27</v>
      </c>
      <c r="V297" s="6"/>
    </row>
    <row r="298" spans="2:22" ht="28.5" hidden="1" customHeight="1" x14ac:dyDescent="0.25">
      <c r="B298" s="6" t="s">
        <v>351</v>
      </c>
      <c r="C298" s="32" t="s">
        <v>142</v>
      </c>
      <c r="D298" s="6" t="s">
        <v>199</v>
      </c>
      <c r="E298" s="6" t="s">
        <v>204</v>
      </c>
      <c r="F298" s="7">
        <v>23000000</v>
      </c>
      <c r="G298" s="35">
        <v>2000000</v>
      </c>
      <c r="H298" s="7">
        <v>11.5</v>
      </c>
      <c r="I298" s="7" t="s">
        <v>69</v>
      </c>
      <c r="J298" s="46">
        <v>1155</v>
      </c>
      <c r="K298" s="46">
        <v>2019</v>
      </c>
      <c r="L298" s="46" t="s">
        <v>267</v>
      </c>
      <c r="M298" s="76"/>
      <c r="N298" s="7" t="s">
        <v>192</v>
      </c>
      <c r="O298" s="35">
        <v>204870</v>
      </c>
      <c r="P298" s="7">
        <v>2970615</v>
      </c>
      <c r="Q298" s="7">
        <v>1039715.2499999999</v>
      </c>
      <c r="R298" s="36">
        <f t="shared" si="8"/>
        <v>1930899.75</v>
      </c>
      <c r="S298" s="36">
        <f t="array" ref="S298">IFERROR(IF($F298="","",IF($T298=0,0,IF($G298=$T298,$F298-SUM(IFERROR(INDEX($P:$P,MATCH(1,($E298=$E:$E)*($I298=$I:$I)*("Avance 20%"=$N:$N),0)),0),IFERROR(INDEX($P:$P,MATCH(1,($E298=$E:$E)*($I298=$I:$I)*("Avance 15%"=$N:$N),0)),0)),$T298*$H298))),"REVISAR")</f>
        <v>0</v>
      </c>
      <c r="T298" s="35">
        <f t="shared" si="9"/>
        <v>0</v>
      </c>
      <c r="U298" s="30" t="s">
        <v>27</v>
      </c>
      <c r="V298" s="6"/>
    </row>
    <row r="299" spans="2:22" ht="28.5" hidden="1" customHeight="1" x14ac:dyDescent="0.25">
      <c r="B299" s="6" t="s">
        <v>351</v>
      </c>
      <c r="C299" s="32" t="s">
        <v>142</v>
      </c>
      <c r="D299" s="6" t="s">
        <v>199</v>
      </c>
      <c r="E299" s="6" t="s">
        <v>204</v>
      </c>
      <c r="F299" s="7">
        <v>23000000</v>
      </c>
      <c r="G299" s="35">
        <v>2000000</v>
      </c>
      <c r="H299" s="7">
        <v>11.5</v>
      </c>
      <c r="I299" s="7" t="s">
        <v>69</v>
      </c>
      <c r="J299" s="46">
        <v>1452</v>
      </c>
      <c r="K299" s="46">
        <v>2019</v>
      </c>
      <c r="L299" s="46" t="s">
        <v>267</v>
      </c>
      <c r="M299" s="76"/>
      <c r="N299" s="7" t="s">
        <v>192</v>
      </c>
      <c r="O299" s="35">
        <v>270800</v>
      </c>
      <c r="P299" s="7">
        <v>3926600</v>
      </c>
      <c r="Q299" s="7">
        <v>1374310</v>
      </c>
      <c r="R299" s="36">
        <f t="shared" si="8"/>
        <v>2552290</v>
      </c>
      <c r="S299" s="36">
        <f t="array" ref="S299">IFERROR(IF($F299="","",IF($T299=0,0,IF($G299=$T299,$F299-SUM(IFERROR(INDEX($P:$P,MATCH(1,($E299=$E:$E)*($I299=$I:$I)*("Avance 20%"=$N:$N),0)),0),IFERROR(INDEX($P:$P,MATCH(1,($E299=$E:$E)*($I299=$I:$I)*("Avance 15%"=$N:$N),0)),0)),$T299*$H299))),"REVISAR")</f>
        <v>0</v>
      </c>
      <c r="T299" s="35">
        <f t="shared" si="9"/>
        <v>0</v>
      </c>
      <c r="U299" s="30" t="s">
        <v>27</v>
      </c>
      <c r="V299" s="6"/>
    </row>
    <row r="300" spans="2:22" ht="28.5" hidden="1" customHeight="1" x14ac:dyDescent="0.25">
      <c r="B300" s="6" t="s">
        <v>351</v>
      </c>
      <c r="C300" s="32" t="s">
        <v>142</v>
      </c>
      <c r="D300" s="6" t="s">
        <v>199</v>
      </c>
      <c r="E300" s="6" t="s">
        <v>204</v>
      </c>
      <c r="F300" s="7">
        <v>23000000</v>
      </c>
      <c r="G300" s="35">
        <v>2000000</v>
      </c>
      <c r="H300" s="7">
        <v>11.5</v>
      </c>
      <c r="I300" s="7" t="s">
        <v>69</v>
      </c>
      <c r="J300" s="46">
        <v>1872</v>
      </c>
      <c r="K300" s="46">
        <v>2019</v>
      </c>
      <c r="L300" s="46" t="s">
        <v>267</v>
      </c>
      <c r="M300" s="76"/>
      <c r="N300" s="7" t="s">
        <v>192</v>
      </c>
      <c r="O300" s="35">
        <v>297130</v>
      </c>
      <c r="P300" s="7">
        <v>4308385</v>
      </c>
      <c r="Q300" s="7">
        <v>1507934.75</v>
      </c>
      <c r="R300" s="36">
        <f t="shared" si="8"/>
        <v>2800450.25</v>
      </c>
      <c r="S300" s="36">
        <f t="array" ref="S300">IFERROR(IF($F300="","",IF($T300=0,0,IF($G300=$T300,$F300-SUM(IFERROR(INDEX($P:$P,MATCH(1,($E300=$E:$E)*($I300=$I:$I)*("Avance 20%"=$N:$N),0)),0),IFERROR(INDEX($P:$P,MATCH(1,($E300=$E:$E)*($I300=$I:$I)*("Avance 15%"=$N:$N),0)),0)),$T300*$H300))),"REVISAR")</f>
        <v>0</v>
      </c>
      <c r="T300" s="35">
        <f t="shared" si="9"/>
        <v>0</v>
      </c>
      <c r="U300" s="30" t="s">
        <v>27</v>
      </c>
      <c r="V300" s="6"/>
    </row>
    <row r="301" spans="2:22" ht="28.5" hidden="1" customHeight="1" x14ac:dyDescent="0.25">
      <c r="B301" s="6" t="s">
        <v>351</v>
      </c>
      <c r="C301" s="32" t="s">
        <v>142</v>
      </c>
      <c r="D301" s="6" t="s">
        <v>199</v>
      </c>
      <c r="E301" s="6" t="s">
        <v>204</v>
      </c>
      <c r="F301" s="7">
        <v>23000000</v>
      </c>
      <c r="G301" s="35">
        <v>2000000</v>
      </c>
      <c r="H301" s="7">
        <v>11.5</v>
      </c>
      <c r="I301" s="7" t="s">
        <v>69</v>
      </c>
      <c r="J301" s="46">
        <v>2317</v>
      </c>
      <c r="K301" s="46">
        <v>2019</v>
      </c>
      <c r="L301" s="46" t="s">
        <v>267</v>
      </c>
      <c r="M301" s="76"/>
      <c r="N301" s="7" t="s">
        <v>192</v>
      </c>
      <c r="O301" s="35">
        <v>325260</v>
      </c>
      <c r="P301" s="7">
        <v>4716270</v>
      </c>
      <c r="Q301" s="7">
        <v>1235746.75</v>
      </c>
      <c r="R301" s="36">
        <f t="shared" si="8"/>
        <v>3480523.25</v>
      </c>
      <c r="S301" s="36">
        <f t="array" ref="S301">IFERROR(IF($F301="","",IF($T301=0,0,IF($G301=$T301,$F301-SUM(IFERROR(INDEX($P:$P,MATCH(1,($E301=$E:$E)*($I301=$I:$I)*("Avance 20%"=$N:$N),0)),0),IFERROR(INDEX($P:$P,MATCH(1,($E301=$E:$E)*($I301=$I:$I)*("Avance 15%"=$N:$N),0)),0)),$T301*$H301))),"REVISAR")</f>
        <v>0</v>
      </c>
      <c r="T301" s="35">
        <f t="shared" si="9"/>
        <v>0</v>
      </c>
      <c r="U301" s="30" t="s">
        <v>27</v>
      </c>
      <c r="V301" s="6"/>
    </row>
    <row r="302" spans="2:22" ht="28.5" hidden="1" customHeight="1" x14ac:dyDescent="0.25">
      <c r="B302" s="6" t="s">
        <v>351</v>
      </c>
      <c r="C302" s="32" t="s">
        <v>142</v>
      </c>
      <c r="D302" s="6" t="s">
        <v>199</v>
      </c>
      <c r="E302" s="6" t="s">
        <v>204</v>
      </c>
      <c r="F302" s="7">
        <v>23000000</v>
      </c>
      <c r="G302" s="35">
        <v>2000000</v>
      </c>
      <c r="H302" s="7">
        <v>11.5</v>
      </c>
      <c r="I302" s="7" t="s">
        <v>69</v>
      </c>
      <c r="J302" s="46">
        <v>2474</v>
      </c>
      <c r="K302" s="46">
        <v>2019</v>
      </c>
      <c r="L302" s="46" t="s">
        <v>267</v>
      </c>
      <c r="M302" s="76"/>
      <c r="N302" s="7" t="s">
        <v>192</v>
      </c>
      <c r="O302" s="35">
        <v>332030</v>
      </c>
      <c r="P302" s="7">
        <v>4814435</v>
      </c>
      <c r="Q302" s="7">
        <v>0</v>
      </c>
      <c r="R302" s="36">
        <f t="shared" si="8"/>
        <v>4814435</v>
      </c>
      <c r="S302" s="36">
        <f t="array" ref="S302">IFERROR(IF($F302="","",IF($T302=0,0,IF($G302=$T302,$F302-SUM(IFERROR(INDEX($P:$P,MATCH(1,($E302=$E:$E)*($I302=$I:$I)*("Avance 20%"=$N:$N),0)),0),IFERROR(INDEX($P:$P,MATCH(1,($E302=$E:$E)*($I302=$I:$I)*("Avance 15%"=$N:$N),0)),0)),$T302*$H302))),"REVISAR")</f>
        <v>0</v>
      </c>
      <c r="T302" s="35">
        <f t="shared" si="9"/>
        <v>0</v>
      </c>
      <c r="U302" s="30" t="s">
        <v>27</v>
      </c>
      <c r="V302" s="6"/>
    </row>
    <row r="303" spans="2:22" ht="57" hidden="1" customHeight="1" x14ac:dyDescent="0.25">
      <c r="B303" s="6" t="s">
        <v>221</v>
      </c>
      <c r="C303" s="42"/>
      <c r="D303" s="6" t="s">
        <v>199</v>
      </c>
      <c r="E303" s="6" t="s">
        <v>222</v>
      </c>
      <c r="F303" s="7">
        <v>17250000</v>
      </c>
      <c r="G303" s="35">
        <v>1500000</v>
      </c>
      <c r="H303" s="7">
        <v>11.5</v>
      </c>
      <c r="I303" s="7" t="s">
        <v>69</v>
      </c>
      <c r="J303" s="46" t="s">
        <v>297</v>
      </c>
      <c r="K303" s="46">
        <v>2018</v>
      </c>
      <c r="L303" s="46" t="s">
        <v>264</v>
      </c>
      <c r="M303" s="77" t="s">
        <v>196</v>
      </c>
      <c r="N303" s="7" t="s">
        <v>190</v>
      </c>
      <c r="O303" s="35" t="s">
        <v>196</v>
      </c>
      <c r="P303" s="7">
        <v>3450000</v>
      </c>
      <c r="Q303" s="7">
        <v>0</v>
      </c>
      <c r="R303" s="36">
        <f t="shared" si="8"/>
        <v>3450000</v>
      </c>
      <c r="S303" s="36">
        <f t="array" ref="S303">IFERROR(IF($F303="","",IF($T303=0,0,IF($G303=$T303,$F303-SUM(IFERROR(INDEX($P:$P,MATCH(1,($E303=$E:$E)*($I303=$I:$I)*("Avance 20%"=$N:$N),0)),0),IFERROR(INDEX($P:$P,MATCH(1,($E303=$E:$E)*($I303=$I:$I)*("Avance 15%"=$N:$N),0)),0)),$T303*$H303))),"REVISAR")</f>
        <v>9300970</v>
      </c>
      <c r="T303" s="35">
        <f t="shared" si="9"/>
        <v>808780</v>
      </c>
      <c r="U303" s="30"/>
      <c r="V303" s="6"/>
    </row>
    <row r="304" spans="2:22" ht="57" hidden="1" customHeight="1" x14ac:dyDescent="0.25">
      <c r="B304" s="6" t="s">
        <v>221</v>
      </c>
      <c r="C304" s="42"/>
      <c r="D304" s="6" t="s">
        <v>199</v>
      </c>
      <c r="E304" s="6" t="s">
        <v>222</v>
      </c>
      <c r="F304" s="7">
        <v>17250000</v>
      </c>
      <c r="G304" s="35">
        <v>1500000</v>
      </c>
      <c r="H304" s="7">
        <v>11.5</v>
      </c>
      <c r="I304" s="7" t="s">
        <v>69</v>
      </c>
      <c r="J304" s="46">
        <v>783</v>
      </c>
      <c r="K304" s="46">
        <v>2018</v>
      </c>
      <c r="L304" s="46" t="s">
        <v>265</v>
      </c>
      <c r="M304" s="77" t="s">
        <v>196</v>
      </c>
      <c r="N304" s="7" t="s">
        <v>189</v>
      </c>
      <c r="O304" s="35" t="s">
        <v>196</v>
      </c>
      <c r="P304" s="7">
        <v>2587500</v>
      </c>
      <c r="Q304" s="7">
        <v>0</v>
      </c>
      <c r="R304" s="36">
        <f t="shared" si="8"/>
        <v>2587500</v>
      </c>
      <c r="S304" s="36">
        <f t="array" ref="S304">IFERROR(IF($F304="","",IF($T304=0,0,IF($G304=$T304,$F304-SUM(IFERROR(INDEX($P:$P,MATCH(1,($E304=$E:$E)*($I304=$I:$I)*("Avance 20%"=$N:$N),0)),0),IFERROR(INDEX($P:$P,MATCH(1,($E304=$E:$E)*($I304=$I:$I)*("Avance 15%"=$N:$N),0)),0)),$T304*$H304))),"REVISAR")</f>
        <v>9300970</v>
      </c>
      <c r="T304" s="35">
        <f t="shared" si="9"/>
        <v>808780</v>
      </c>
      <c r="U304" s="30"/>
      <c r="V304" s="6"/>
    </row>
    <row r="305" spans="2:22" ht="57" hidden="1" customHeight="1" x14ac:dyDescent="0.25">
      <c r="B305" s="6" t="s">
        <v>221</v>
      </c>
      <c r="C305" s="42"/>
      <c r="D305" s="6" t="s">
        <v>199</v>
      </c>
      <c r="E305" s="6" t="s">
        <v>222</v>
      </c>
      <c r="F305" s="7">
        <v>17250000</v>
      </c>
      <c r="G305" s="35">
        <v>1500000</v>
      </c>
      <c r="H305" s="7">
        <v>11.5</v>
      </c>
      <c r="I305" s="7" t="s">
        <v>69</v>
      </c>
      <c r="J305" s="46">
        <v>422</v>
      </c>
      <c r="K305" s="46">
        <v>2019</v>
      </c>
      <c r="L305" s="46" t="s">
        <v>267</v>
      </c>
      <c r="M305" s="76"/>
      <c r="N305" s="7" t="s">
        <v>192</v>
      </c>
      <c r="O305" s="35">
        <v>283220</v>
      </c>
      <c r="P305" s="7">
        <v>4673130</v>
      </c>
      <c r="Q305" s="7">
        <v>1635595.5</v>
      </c>
      <c r="R305" s="36">
        <f t="shared" si="8"/>
        <v>3037534.5</v>
      </c>
      <c r="S305" s="36">
        <f t="array" ref="S305">IFERROR(IF($F305="","",IF($T305=0,0,IF($G305=$T305,$F305-SUM(IFERROR(INDEX($P:$P,MATCH(1,($E305=$E:$E)*($I305=$I:$I)*("Avance 20%"=$N:$N),0)),0),IFERROR(INDEX($P:$P,MATCH(1,($E305=$E:$E)*($I305=$I:$I)*("Avance 15%"=$N:$N),0)),0)),$T305*$H305))),"REVISAR")</f>
        <v>9300970</v>
      </c>
      <c r="T305" s="35">
        <f t="shared" si="9"/>
        <v>808780</v>
      </c>
      <c r="U305" s="30"/>
      <c r="V305" s="6"/>
    </row>
    <row r="306" spans="2:22" ht="57" hidden="1" customHeight="1" x14ac:dyDescent="0.25">
      <c r="B306" s="6" t="s">
        <v>221</v>
      </c>
      <c r="C306" s="42"/>
      <c r="D306" s="6" t="s">
        <v>199</v>
      </c>
      <c r="E306" s="6" t="s">
        <v>222</v>
      </c>
      <c r="F306" s="7">
        <v>17250000</v>
      </c>
      <c r="G306" s="35">
        <v>1500000</v>
      </c>
      <c r="H306" s="7">
        <v>11.5</v>
      </c>
      <c r="I306" s="7" t="s">
        <v>69</v>
      </c>
      <c r="J306" s="46">
        <v>2944</v>
      </c>
      <c r="K306" s="46">
        <v>2019</v>
      </c>
      <c r="L306" s="46" t="s">
        <v>267</v>
      </c>
      <c r="M306" s="76"/>
      <c r="N306" s="7" t="s">
        <v>192</v>
      </c>
      <c r="O306" s="35">
        <v>47000</v>
      </c>
      <c r="P306" s="7">
        <v>775500</v>
      </c>
      <c r="Q306" s="7">
        <v>271425</v>
      </c>
      <c r="R306" s="36">
        <f t="shared" si="8"/>
        <v>504075</v>
      </c>
      <c r="S306" s="36">
        <f t="array" ref="S306">IFERROR(IF($F306="","",IF($T306=0,0,IF($G306=$T306,$F306-SUM(IFERROR(INDEX($P:$P,MATCH(1,($E306=$E:$E)*($I306=$I:$I)*("Avance 20%"=$N:$N),0)),0),IFERROR(INDEX($P:$P,MATCH(1,($E306=$E:$E)*($I306=$I:$I)*("Avance 15%"=$N:$N),0)),0)),$T306*$H306))),"REVISAR")</f>
        <v>9300970</v>
      </c>
      <c r="T306" s="35">
        <f t="shared" si="9"/>
        <v>808780</v>
      </c>
      <c r="U306" s="30"/>
      <c r="V306" s="6"/>
    </row>
    <row r="307" spans="2:22" ht="57" hidden="1" customHeight="1" x14ac:dyDescent="0.25">
      <c r="B307" s="6" t="s">
        <v>221</v>
      </c>
      <c r="C307" s="42"/>
      <c r="D307" s="6" t="s">
        <v>199</v>
      </c>
      <c r="E307" s="6" t="s">
        <v>222</v>
      </c>
      <c r="F307" s="7">
        <v>17250000</v>
      </c>
      <c r="G307" s="35">
        <v>1500000</v>
      </c>
      <c r="H307" s="7">
        <v>11.5</v>
      </c>
      <c r="I307" s="7" t="s">
        <v>69</v>
      </c>
      <c r="J307" s="46" t="s">
        <v>298</v>
      </c>
      <c r="K307" s="46">
        <v>2019</v>
      </c>
      <c r="L307" s="46" t="s">
        <v>267</v>
      </c>
      <c r="M307" s="76"/>
      <c r="N307" s="7" t="s">
        <v>192</v>
      </c>
      <c r="O307" s="35">
        <v>261000</v>
      </c>
      <c r="P307" s="7">
        <v>4306500</v>
      </c>
      <c r="Q307" s="7">
        <v>1507275</v>
      </c>
      <c r="R307" s="36">
        <f t="shared" si="8"/>
        <v>2799225</v>
      </c>
      <c r="S307" s="36">
        <f t="array" ref="S307">IFERROR(IF($F307="","",IF($T307=0,0,IF($G307=$T307,$F307-SUM(IFERROR(INDEX($P:$P,MATCH(1,($E307=$E:$E)*($I307=$I:$I)*("Avance 20%"=$N:$N),0)),0),IFERROR(INDEX($P:$P,MATCH(1,($E307=$E:$E)*($I307=$I:$I)*("Avance 15%"=$N:$N),0)),0)),$T307*$H307))),"REVISAR")</f>
        <v>9300970</v>
      </c>
      <c r="T307" s="35">
        <f t="shared" si="9"/>
        <v>808780</v>
      </c>
      <c r="U307" s="30"/>
      <c r="V307" s="6"/>
    </row>
    <row r="308" spans="2:22" ht="57" hidden="1" customHeight="1" x14ac:dyDescent="0.25">
      <c r="B308" s="6" t="s">
        <v>221</v>
      </c>
      <c r="C308" s="42"/>
      <c r="D308" s="6" t="s">
        <v>199</v>
      </c>
      <c r="E308" s="6" t="s">
        <v>222</v>
      </c>
      <c r="F308" s="7">
        <v>17250000</v>
      </c>
      <c r="G308" s="35">
        <v>1500000</v>
      </c>
      <c r="H308" s="7">
        <v>11.5</v>
      </c>
      <c r="I308" s="7" t="s">
        <v>69</v>
      </c>
      <c r="J308" s="46">
        <v>324</v>
      </c>
      <c r="K308" s="46">
        <v>2020</v>
      </c>
      <c r="L308" s="46" t="s">
        <v>267</v>
      </c>
      <c r="M308" s="77" t="s">
        <v>381</v>
      </c>
      <c r="N308" s="7" t="s">
        <v>192</v>
      </c>
      <c r="O308" s="35">
        <v>100000</v>
      </c>
      <c r="P308" s="7">
        <v>1650000</v>
      </c>
      <c r="Q308" s="7">
        <v>577500</v>
      </c>
      <c r="R308" s="36">
        <f t="shared" si="8"/>
        <v>1072500</v>
      </c>
      <c r="S308" s="36">
        <f t="array" ref="S308">IFERROR(IF($F308="","",IF($T308=0,0,IF($G308=$T308,$F308-SUM(IFERROR(INDEX($P:$P,MATCH(1,($E308=$E:$E)*($I308=$I:$I)*("Avance 20%"=$N:$N),0)),0),IFERROR(INDEX($P:$P,MATCH(1,($E308=$E:$E)*($I308=$I:$I)*("Avance 15%"=$N:$N),0)),0)),$T308*$H308))),"REVISAR")</f>
        <v>9300970</v>
      </c>
      <c r="T308" s="35">
        <f t="shared" si="9"/>
        <v>808780</v>
      </c>
      <c r="U308" s="30"/>
      <c r="V308" s="6"/>
    </row>
    <row r="309" spans="2:22" ht="28.5" hidden="1" customHeight="1" x14ac:dyDescent="0.25">
      <c r="B309" s="6" t="s">
        <v>121</v>
      </c>
      <c r="C309" s="53" t="s">
        <v>365</v>
      </c>
      <c r="D309" s="6" t="s">
        <v>199</v>
      </c>
      <c r="E309" s="53" t="s">
        <v>216</v>
      </c>
      <c r="F309" s="7">
        <v>2300000</v>
      </c>
      <c r="G309" s="35">
        <v>200000</v>
      </c>
      <c r="H309" s="7">
        <v>11.5</v>
      </c>
      <c r="I309" s="7" t="s">
        <v>69</v>
      </c>
      <c r="J309" s="46" t="s">
        <v>299</v>
      </c>
      <c r="K309" s="46">
        <v>2018</v>
      </c>
      <c r="L309" s="46" t="s">
        <v>264</v>
      </c>
      <c r="M309" s="77" t="s">
        <v>196</v>
      </c>
      <c r="N309" s="7" t="s">
        <v>190</v>
      </c>
      <c r="O309" s="35" t="s">
        <v>196</v>
      </c>
      <c r="P309" s="35">
        <v>460000</v>
      </c>
      <c r="Q309" s="7">
        <v>0</v>
      </c>
      <c r="R309" s="36">
        <f t="shared" si="8"/>
        <v>460000</v>
      </c>
      <c r="S309" s="36">
        <f t="array" ref="S309">IFERROR(IF($F309="","",IF($T309=0,0,IF($G309=$T309,$F309-SUM(IFERROR(INDEX($P:$P,MATCH(1,($E309=$E:$E)*($I309=$I:$I)*("Avance 20%"=$N:$N),0)),0),IFERROR(INDEX($P:$P,MATCH(1,($E309=$E:$E)*($I309=$I:$I)*("Avance 15%"=$N:$N),0)),0)),$T309*$H309))),"REVISAR")</f>
        <v>1150</v>
      </c>
      <c r="T309" s="35">
        <f t="shared" si="9"/>
        <v>100</v>
      </c>
      <c r="U309" s="30"/>
      <c r="V309" s="6"/>
    </row>
    <row r="310" spans="2:22" ht="28.5" hidden="1" customHeight="1" x14ac:dyDescent="0.25">
      <c r="B310" s="6" t="s">
        <v>121</v>
      </c>
      <c r="C310" s="53" t="s">
        <v>365</v>
      </c>
      <c r="D310" s="6" t="s">
        <v>199</v>
      </c>
      <c r="E310" s="53" t="s">
        <v>216</v>
      </c>
      <c r="F310" s="7">
        <v>2300000</v>
      </c>
      <c r="G310" s="35">
        <v>200000</v>
      </c>
      <c r="H310" s="7">
        <v>11.5</v>
      </c>
      <c r="I310" s="7" t="s">
        <v>69</v>
      </c>
      <c r="J310" s="46">
        <v>461</v>
      </c>
      <c r="K310" s="46">
        <v>2018</v>
      </c>
      <c r="L310" s="46" t="s">
        <v>265</v>
      </c>
      <c r="M310" s="77" t="s">
        <v>196</v>
      </c>
      <c r="N310" s="7" t="s">
        <v>189</v>
      </c>
      <c r="O310" s="35" t="s">
        <v>196</v>
      </c>
      <c r="P310" s="35">
        <v>345000</v>
      </c>
      <c r="Q310" s="7">
        <v>0</v>
      </c>
      <c r="R310" s="36">
        <f t="shared" si="8"/>
        <v>345000</v>
      </c>
      <c r="S310" s="36">
        <f t="array" ref="S310">IFERROR(IF($F310="","",IF($T310=0,0,IF($G310=$T310,$F310-SUM(IFERROR(INDEX($P:$P,MATCH(1,($E310=$E:$E)*($I310=$I:$I)*("Avance 20%"=$N:$N),0)),0),IFERROR(INDEX($P:$P,MATCH(1,($E310=$E:$E)*($I310=$I:$I)*("Avance 15%"=$N:$N),0)),0)),$T310*$H310))),"REVISAR")</f>
        <v>1150</v>
      </c>
      <c r="T310" s="35">
        <f t="shared" si="9"/>
        <v>100</v>
      </c>
      <c r="U310" s="30"/>
      <c r="V310" s="6"/>
    </row>
    <row r="311" spans="2:22" ht="28.5" hidden="1" customHeight="1" x14ac:dyDescent="0.25">
      <c r="B311" s="6" t="s">
        <v>121</v>
      </c>
      <c r="C311" s="53" t="s">
        <v>365</v>
      </c>
      <c r="D311" s="6" t="s">
        <v>199</v>
      </c>
      <c r="E311" s="53" t="s">
        <v>216</v>
      </c>
      <c r="F311" s="7">
        <v>2300000</v>
      </c>
      <c r="G311" s="35">
        <v>200000</v>
      </c>
      <c r="H311" s="7">
        <v>11.5</v>
      </c>
      <c r="I311" s="7" t="s">
        <v>69</v>
      </c>
      <c r="J311" s="46">
        <v>1098</v>
      </c>
      <c r="K311" s="46">
        <v>2018</v>
      </c>
      <c r="L311" s="46" t="s">
        <v>265</v>
      </c>
      <c r="M311" s="76"/>
      <c r="N311" s="7" t="s">
        <v>192</v>
      </c>
      <c r="O311" s="35">
        <v>60000</v>
      </c>
      <c r="P311" s="35">
        <v>1050000</v>
      </c>
      <c r="Q311" s="7">
        <v>367500</v>
      </c>
      <c r="R311" s="36">
        <f t="shared" si="8"/>
        <v>682500</v>
      </c>
      <c r="S311" s="36">
        <f t="array" ref="S311">IFERROR(IF($F311="","",IF($T311=0,0,IF($G311=$T311,$F311-SUM(IFERROR(INDEX($P:$P,MATCH(1,($E311=$E:$E)*($I311=$I:$I)*("Avance 20%"=$N:$N),0)),0),IFERROR(INDEX($P:$P,MATCH(1,($E311=$E:$E)*($I311=$I:$I)*("Avance 15%"=$N:$N),0)),0)),$T311*$H311))),"REVISAR")</f>
        <v>1150</v>
      </c>
      <c r="T311" s="35">
        <f t="shared" si="9"/>
        <v>100</v>
      </c>
      <c r="U311" s="30"/>
      <c r="V311" s="6"/>
    </row>
    <row r="312" spans="2:22" ht="28.5" hidden="1" customHeight="1" x14ac:dyDescent="0.25">
      <c r="B312" s="6" t="s">
        <v>121</v>
      </c>
      <c r="C312" s="53" t="s">
        <v>365</v>
      </c>
      <c r="D312" s="6" t="s">
        <v>199</v>
      </c>
      <c r="E312" s="53" t="s">
        <v>216</v>
      </c>
      <c r="F312" s="7">
        <v>2300000</v>
      </c>
      <c r="G312" s="35">
        <v>200000</v>
      </c>
      <c r="H312" s="7">
        <v>11.5</v>
      </c>
      <c r="I312" s="7" t="s">
        <v>69</v>
      </c>
      <c r="J312" s="46">
        <v>1403</v>
      </c>
      <c r="K312" s="46">
        <v>2018</v>
      </c>
      <c r="L312" s="46" t="s">
        <v>265</v>
      </c>
      <c r="M312" s="76"/>
      <c r="N312" s="7" t="s">
        <v>192</v>
      </c>
      <c r="O312" s="35">
        <v>70703</v>
      </c>
      <c r="P312" s="35">
        <v>1237302.5</v>
      </c>
      <c r="Q312" s="7">
        <v>433055.875</v>
      </c>
      <c r="R312" s="36">
        <f t="shared" si="8"/>
        <v>804246.625</v>
      </c>
      <c r="S312" s="36">
        <f t="array" ref="S312">IFERROR(IF($F312="","",IF($T312=0,0,IF($G312=$T312,$F312-SUM(IFERROR(INDEX($P:$P,MATCH(1,($E312=$E:$E)*($I312=$I:$I)*("Avance 20%"=$N:$N),0)),0),IFERROR(INDEX($P:$P,MATCH(1,($E312=$E:$E)*($I312=$I:$I)*("Avance 15%"=$N:$N),0)),0)),$T312*$H312))),"REVISAR")</f>
        <v>1150</v>
      </c>
      <c r="T312" s="35">
        <f t="shared" si="9"/>
        <v>100</v>
      </c>
      <c r="U312" s="30"/>
      <c r="V312" s="6"/>
    </row>
    <row r="313" spans="2:22" ht="28.5" hidden="1" customHeight="1" x14ac:dyDescent="0.25">
      <c r="B313" s="6" t="s">
        <v>121</v>
      </c>
      <c r="C313" s="53" t="s">
        <v>365</v>
      </c>
      <c r="D313" s="6" t="s">
        <v>199</v>
      </c>
      <c r="E313" s="53" t="s">
        <v>216</v>
      </c>
      <c r="F313" s="7">
        <v>2300000</v>
      </c>
      <c r="G313" s="35">
        <v>200000</v>
      </c>
      <c r="H313" s="7">
        <v>11.5</v>
      </c>
      <c r="I313" s="7" t="s">
        <v>69</v>
      </c>
      <c r="J313" s="46">
        <v>895</v>
      </c>
      <c r="K313" s="46">
        <v>2019</v>
      </c>
      <c r="L313" s="46" t="s">
        <v>267</v>
      </c>
      <c r="M313" s="76"/>
      <c r="N313" s="7" t="s">
        <v>192</v>
      </c>
      <c r="O313" s="35">
        <v>53700</v>
      </c>
      <c r="P313" s="35">
        <v>939750</v>
      </c>
      <c r="Q313" s="7">
        <v>4444.12</v>
      </c>
      <c r="R313" s="36">
        <f t="shared" si="8"/>
        <v>935305.88</v>
      </c>
      <c r="S313" s="36">
        <f t="array" ref="S313">IFERROR(IF($F313="","",IF($T313=0,0,IF($G313=$T313,$F313-SUM(IFERROR(INDEX($P:$P,MATCH(1,($E313=$E:$E)*($I313=$I:$I)*("Avance 20%"=$N:$N),0)),0),IFERROR(INDEX($P:$P,MATCH(1,($E313=$E:$E)*($I313=$I:$I)*("Avance 15%"=$N:$N),0)),0)),$T313*$H313))),"REVISAR")</f>
        <v>1150</v>
      </c>
      <c r="T313" s="35">
        <f t="shared" si="9"/>
        <v>100</v>
      </c>
      <c r="U313" s="30"/>
      <c r="V313" s="6"/>
    </row>
    <row r="314" spans="2:22" ht="28.5" hidden="1" customHeight="1" x14ac:dyDescent="0.25">
      <c r="B314" s="6" t="s">
        <v>121</v>
      </c>
      <c r="C314" s="53" t="s">
        <v>365</v>
      </c>
      <c r="D314" s="6" t="s">
        <v>199</v>
      </c>
      <c r="E314" s="53" t="s">
        <v>216</v>
      </c>
      <c r="F314" s="7">
        <v>2300000</v>
      </c>
      <c r="G314" s="35">
        <v>200000</v>
      </c>
      <c r="H314" s="7">
        <v>11.5</v>
      </c>
      <c r="I314" s="7" t="s">
        <v>69</v>
      </c>
      <c r="J314" s="46">
        <v>2265</v>
      </c>
      <c r="K314" s="46">
        <v>2019</v>
      </c>
      <c r="L314" s="46" t="s">
        <v>267</v>
      </c>
      <c r="M314" s="76"/>
      <c r="N314" s="7" t="s">
        <v>192</v>
      </c>
      <c r="O314" s="35">
        <v>15497</v>
      </c>
      <c r="P314" s="35">
        <v>271197.5</v>
      </c>
      <c r="Q314" s="7">
        <v>0</v>
      </c>
      <c r="R314" s="36">
        <f t="shared" si="8"/>
        <v>271197.5</v>
      </c>
      <c r="S314" s="36">
        <f t="array" ref="S314">IFERROR(IF($F314="","",IF($T314=0,0,IF($G314=$T314,$F314-SUM(IFERROR(INDEX($P:$P,MATCH(1,($E314=$E:$E)*($I314=$I:$I)*("Avance 20%"=$N:$N),0)),0),IFERROR(INDEX($P:$P,MATCH(1,($E314=$E:$E)*($I314=$I:$I)*("Avance 15%"=$N:$N),0)),0)),$T314*$H314))),"REVISAR")</f>
        <v>1150</v>
      </c>
      <c r="T314" s="35">
        <f t="shared" si="9"/>
        <v>100</v>
      </c>
      <c r="U314" s="30"/>
      <c r="V314" s="6"/>
    </row>
    <row r="315" spans="2:22" ht="28.5" hidden="1" customHeight="1" x14ac:dyDescent="0.25">
      <c r="B315" s="6" t="s">
        <v>121</v>
      </c>
      <c r="C315" s="53" t="s">
        <v>365</v>
      </c>
      <c r="D315" s="6" t="s">
        <v>199</v>
      </c>
      <c r="E315" s="53" t="s">
        <v>216</v>
      </c>
      <c r="F315" s="7">
        <v>2300000</v>
      </c>
      <c r="G315" s="35">
        <v>200000</v>
      </c>
      <c r="H315" s="7">
        <v>11.5</v>
      </c>
      <c r="I315" s="7" t="s">
        <v>69</v>
      </c>
      <c r="J315" s="45"/>
      <c r="K315" s="45"/>
      <c r="L315" s="45"/>
      <c r="M315" s="76"/>
      <c r="N315" s="7" t="s">
        <v>192</v>
      </c>
      <c r="O315" s="39"/>
      <c r="P315" s="35">
        <v>447760</v>
      </c>
      <c r="Q315" s="7">
        <v>0</v>
      </c>
      <c r="R315" s="36">
        <f t="shared" si="8"/>
        <v>447760</v>
      </c>
      <c r="S315" s="36">
        <f t="array" ref="S315">IFERROR(IF($F315="","",IF($T315=0,0,IF($G315=$T315,$F315-SUM(IFERROR(INDEX($P:$P,MATCH(1,($E315=$E:$E)*($I315=$I:$I)*("Avance 20%"=$N:$N),0)),0),IFERROR(INDEX($P:$P,MATCH(1,($E315=$E:$E)*($I315=$I:$I)*("Avance 15%"=$N:$N),0)),0)),$T315*$H315))),"REVISAR")</f>
        <v>1150</v>
      </c>
      <c r="T315" s="35">
        <f t="shared" si="9"/>
        <v>100</v>
      </c>
      <c r="U315" s="30"/>
      <c r="V315" s="6" t="s">
        <v>355</v>
      </c>
    </row>
    <row r="316" spans="2:22" ht="28.5" hidden="1" customHeight="1" x14ac:dyDescent="0.25">
      <c r="B316" s="6" t="s">
        <v>251</v>
      </c>
      <c r="C316" s="42"/>
      <c r="D316" s="6" t="s">
        <v>199</v>
      </c>
      <c r="E316" s="53" t="s">
        <v>252</v>
      </c>
      <c r="F316" s="7">
        <v>5750000</v>
      </c>
      <c r="G316" s="35">
        <v>500000</v>
      </c>
      <c r="H316" s="7">
        <v>11.5</v>
      </c>
      <c r="I316" s="7" t="s">
        <v>69</v>
      </c>
      <c r="J316" s="46" t="s">
        <v>300</v>
      </c>
      <c r="K316" s="46">
        <v>2018</v>
      </c>
      <c r="L316" s="46" t="s">
        <v>264</v>
      </c>
      <c r="M316" s="77" t="s">
        <v>196</v>
      </c>
      <c r="N316" s="7" t="s">
        <v>190</v>
      </c>
      <c r="O316" s="35" t="s">
        <v>196</v>
      </c>
      <c r="P316" s="35">
        <v>1150000</v>
      </c>
      <c r="Q316" s="7">
        <v>0</v>
      </c>
      <c r="R316" s="36">
        <f t="shared" si="8"/>
        <v>1150000</v>
      </c>
      <c r="S316" s="36">
        <f t="array" ref="S316">IFERROR(IF($F316="","",IF($T316=0,0,IF($G316=$T316,$F316-SUM(IFERROR(INDEX($P:$P,MATCH(1,($E316=$E:$E)*($I316=$I:$I)*("Avance 20%"=$N:$N),0)),0),IFERROR(INDEX($P:$P,MATCH(1,($E316=$E:$E)*($I316=$I:$I)*("Avance 15%"=$N:$N),0)),0)),$T316*$H316))),"REVISAR")</f>
        <v>966000</v>
      </c>
      <c r="T316" s="35">
        <f t="shared" si="9"/>
        <v>84000</v>
      </c>
      <c r="U316" s="30"/>
      <c r="V316" s="6"/>
    </row>
    <row r="317" spans="2:22" ht="28.5" hidden="1" customHeight="1" x14ac:dyDescent="0.25">
      <c r="B317" s="6" t="s">
        <v>251</v>
      </c>
      <c r="C317" s="42"/>
      <c r="D317" s="6" t="s">
        <v>199</v>
      </c>
      <c r="E317" s="53" t="s">
        <v>252</v>
      </c>
      <c r="F317" s="7">
        <v>5750000</v>
      </c>
      <c r="G317" s="35">
        <v>500000</v>
      </c>
      <c r="H317" s="7">
        <v>11.5</v>
      </c>
      <c r="I317" s="7" t="s">
        <v>69</v>
      </c>
      <c r="J317" s="46">
        <v>1417</v>
      </c>
      <c r="K317" s="46">
        <v>2018</v>
      </c>
      <c r="L317" s="46" t="s">
        <v>265</v>
      </c>
      <c r="M317" s="76"/>
      <c r="N317" s="7" t="s">
        <v>192</v>
      </c>
      <c r="O317" s="35">
        <v>52900</v>
      </c>
      <c r="P317" s="35">
        <v>925750</v>
      </c>
      <c r="Q317" s="7">
        <v>185150</v>
      </c>
      <c r="R317" s="36">
        <f t="shared" si="8"/>
        <v>740600</v>
      </c>
      <c r="S317" s="36">
        <f t="array" ref="S317">IFERROR(IF($F317="","",IF($T317=0,0,IF($G317=$T317,$F317-SUM(IFERROR(INDEX($P:$P,MATCH(1,($E317=$E:$E)*($I317=$I:$I)*("Avance 20%"=$N:$N),0)),0),IFERROR(INDEX($P:$P,MATCH(1,($E317=$E:$E)*($I317=$I:$I)*("Avance 15%"=$N:$N),0)),0)),$T317*$H317))),"REVISAR")</f>
        <v>966000</v>
      </c>
      <c r="T317" s="35">
        <f t="shared" si="9"/>
        <v>84000</v>
      </c>
      <c r="U317" s="30"/>
      <c r="V317" s="6"/>
    </row>
    <row r="318" spans="2:22" ht="28.5" hidden="1" customHeight="1" x14ac:dyDescent="0.25">
      <c r="B318" s="6" t="s">
        <v>251</v>
      </c>
      <c r="C318" s="42"/>
      <c r="D318" s="6" t="s">
        <v>199</v>
      </c>
      <c r="E318" s="53" t="s">
        <v>252</v>
      </c>
      <c r="F318" s="7">
        <v>5750000</v>
      </c>
      <c r="G318" s="35">
        <v>500000</v>
      </c>
      <c r="H318" s="7">
        <v>11.5</v>
      </c>
      <c r="I318" s="7" t="s">
        <v>69</v>
      </c>
      <c r="J318" s="46">
        <v>1624</v>
      </c>
      <c r="K318" s="46">
        <v>2018</v>
      </c>
      <c r="L318" s="46" t="s">
        <v>265</v>
      </c>
      <c r="M318" s="76"/>
      <c r="N318" s="7" t="s">
        <v>192</v>
      </c>
      <c r="O318" s="35">
        <v>8000</v>
      </c>
      <c r="P318" s="35">
        <v>140000</v>
      </c>
      <c r="Q318" s="7">
        <v>28000</v>
      </c>
      <c r="R318" s="36">
        <f t="shared" si="8"/>
        <v>112000</v>
      </c>
      <c r="S318" s="36">
        <f t="array" ref="S318">IFERROR(IF($F318="","",IF($T318=0,0,IF($G318=$T318,$F318-SUM(IFERROR(INDEX($P:$P,MATCH(1,($E318=$E:$E)*($I318=$I:$I)*("Avance 20%"=$N:$N),0)),0),IFERROR(INDEX($P:$P,MATCH(1,($E318=$E:$E)*($I318=$I:$I)*("Avance 15%"=$N:$N),0)),0)),$T318*$H318))),"REVISAR")</f>
        <v>966000</v>
      </c>
      <c r="T318" s="35">
        <f t="shared" si="9"/>
        <v>84000</v>
      </c>
      <c r="U318" s="30"/>
      <c r="V318" s="6"/>
    </row>
    <row r="319" spans="2:22" ht="28.5" hidden="1" customHeight="1" x14ac:dyDescent="0.25">
      <c r="B319" s="6" t="s">
        <v>251</v>
      </c>
      <c r="C319" s="42"/>
      <c r="D319" s="6" t="s">
        <v>199</v>
      </c>
      <c r="E319" s="53" t="s">
        <v>252</v>
      </c>
      <c r="F319" s="7">
        <v>5750000</v>
      </c>
      <c r="G319" s="35">
        <v>500000</v>
      </c>
      <c r="H319" s="7">
        <v>11.5</v>
      </c>
      <c r="I319" s="7" t="s">
        <v>69</v>
      </c>
      <c r="J319" s="46">
        <v>1875</v>
      </c>
      <c r="K319" s="46">
        <v>2019</v>
      </c>
      <c r="L319" s="46" t="s">
        <v>267</v>
      </c>
      <c r="M319" s="76"/>
      <c r="N319" s="7" t="s">
        <v>192</v>
      </c>
      <c r="O319" s="35">
        <v>75000</v>
      </c>
      <c r="P319" s="35">
        <v>1312500</v>
      </c>
      <c r="Q319" s="7">
        <v>262500</v>
      </c>
      <c r="R319" s="36">
        <f t="shared" si="8"/>
        <v>1050000</v>
      </c>
      <c r="S319" s="36">
        <f t="array" ref="S319">IFERROR(IF($F319="","",IF($T319=0,0,IF($G319=$T319,$F319-SUM(IFERROR(INDEX($P:$P,MATCH(1,($E319=$E:$E)*($I319=$I:$I)*("Avance 20%"=$N:$N),0)),0),IFERROR(INDEX($P:$P,MATCH(1,($E319=$E:$E)*($I319=$I:$I)*("Avance 15%"=$N:$N),0)),0)),$T319*$H319))),"REVISAR")</f>
        <v>966000</v>
      </c>
      <c r="T319" s="35">
        <f t="shared" si="9"/>
        <v>84000</v>
      </c>
      <c r="U319" s="30"/>
      <c r="V319" s="6"/>
    </row>
    <row r="320" spans="2:22" ht="28.5" hidden="1" customHeight="1" x14ac:dyDescent="0.25">
      <c r="B320" s="6" t="s">
        <v>251</v>
      </c>
      <c r="C320" s="42"/>
      <c r="D320" s="6" t="s">
        <v>199</v>
      </c>
      <c r="E320" s="53" t="s">
        <v>252</v>
      </c>
      <c r="F320" s="7">
        <v>5750000</v>
      </c>
      <c r="G320" s="35">
        <v>500000</v>
      </c>
      <c r="H320" s="7">
        <v>11.5</v>
      </c>
      <c r="I320" s="7" t="s">
        <v>69</v>
      </c>
      <c r="J320" s="46">
        <v>2880</v>
      </c>
      <c r="K320" s="46">
        <v>2019</v>
      </c>
      <c r="L320" s="46" t="s">
        <v>267</v>
      </c>
      <c r="M320" s="76"/>
      <c r="N320" s="7" t="s">
        <v>192</v>
      </c>
      <c r="O320" s="35">
        <v>63000</v>
      </c>
      <c r="P320" s="35">
        <v>1102500</v>
      </c>
      <c r="Q320" s="7">
        <v>220500</v>
      </c>
      <c r="R320" s="36">
        <f t="shared" si="8"/>
        <v>882000</v>
      </c>
      <c r="S320" s="36">
        <f t="array" ref="S320">IFERROR(IF($F320="","",IF($T320=0,0,IF($G320=$T320,$F320-SUM(IFERROR(INDEX($P:$P,MATCH(1,($E320=$E:$E)*($I320=$I:$I)*("Avance 20%"=$N:$N),0)),0),IFERROR(INDEX($P:$P,MATCH(1,($E320=$E:$E)*($I320=$I:$I)*("Avance 15%"=$N:$N),0)),0)),$T320*$H320))),"REVISAR")</f>
        <v>966000</v>
      </c>
      <c r="T320" s="35">
        <f t="shared" si="9"/>
        <v>84000</v>
      </c>
      <c r="U320" s="30"/>
      <c r="V320" s="6"/>
    </row>
    <row r="321" spans="2:22" ht="28.5" hidden="1" customHeight="1" x14ac:dyDescent="0.25">
      <c r="B321" s="6" t="s">
        <v>251</v>
      </c>
      <c r="C321" s="42"/>
      <c r="D321" s="6" t="s">
        <v>199</v>
      </c>
      <c r="E321" s="53" t="s">
        <v>252</v>
      </c>
      <c r="F321" s="7">
        <v>5750000</v>
      </c>
      <c r="G321" s="35">
        <v>500000</v>
      </c>
      <c r="H321" s="7">
        <v>11.5</v>
      </c>
      <c r="I321" s="7" t="s">
        <v>69</v>
      </c>
      <c r="J321" s="46">
        <v>2880</v>
      </c>
      <c r="K321" s="46">
        <v>2019</v>
      </c>
      <c r="L321" s="46" t="s">
        <v>267</v>
      </c>
      <c r="M321" s="76"/>
      <c r="N321" s="7" t="s">
        <v>192</v>
      </c>
      <c r="O321" s="35">
        <v>86500</v>
      </c>
      <c r="P321" s="35">
        <v>1513750</v>
      </c>
      <c r="Q321" s="7">
        <v>302750</v>
      </c>
      <c r="R321" s="36">
        <f t="shared" si="8"/>
        <v>1211000</v>
      </c>
      <c r="S321" s="36">
        <f t="array" ref="S321">IFERROR(IF($F321="","",IF($T321=0,0,IF($G321=$T321,$F321-SUM(IFERROR(INDEX($P:$P,MATCH(1,($E321=$E:$E)*($I321=$I:$I)*("Avance 20%"=$N:$N),0)),0),IFERROR(INDEX($P:$P,MATCH(1,($E321=$E:$E)*($I321=$I:$I)*("Avance 15%"=$N:$N),0)),0)),$T321*$H321))),"REVISAR")</f>
        <v>966000</v>
      </c>
      <c r="T321" s="35">
        <f t="shared" si="9"/>
        <v>84000</v>
      </c>
      <c r="U321" s="30"/>
      <c r="V321" s="6"/>
    </row>
    <row r="322" spans="2:22" ht="28.5" hidden="1" customHeight="1" x14ac:dyDescent="0.25">
      <c r="B322" s="6" t="s">
        <v>251</v>
      </c>
      <c r="C322" s="42"/>
      <c r="D322" s="6" t="s">
        <v>199</v>
      </c>
      <c r="E322" s="53" t="s">
        <v>252</v>
      </c>
      <c r="F322" s="7">
        <v>5750000</v>
      </c>
      <c r="G322" s="35">
        <v>500000</v>
      </c>
      <c r="H322" s="7">
        <v>11.5</v>
      </c>
      <c r="I322" s="7" t="s">
        <v>69</v>
      </c>
      <c r="J322" s="46">
        <v>2880</v>
      </c>
      <c r="K322" s="46">
        <v>2019</v>
      </c>
      <c r="L322" s="46" t="s">
        <v>267</v>
      </c>
      <c r="M322" s="76"/>
      <c r="N322" s="7" t="s">
        <v>192</v>
      </c>
      <c r="O322" s="35">
        <v>63500</v>
      </c>
      <c r="P322" s="35">
        <v>1111250</v>
      </c>
      <c r="Q322" s="7">
        <v>151100</v>
      </c>
      <c r="R322" s="36">
        <f t="shared" si="8"/>
        <v>960150</v>
      </c>
      <c r="S322" s="36">
        <f t="array" ref="S322">IFERROR(IF($F322="","",IF($T322=0,0,IF($G322=$T322,$F322-SUM(IFERROR(INDEX($P:$P,MATCH(1,($E322=$E:$E)*($I322=$I:$I)*("Avance 20%"=$N:$N),0)),0),IFERROR(INDEX($P:$P,MATCH(1,($E322=$E:$E)*($I322=$I:$I)*("Avance 15%"=$N:$N),0)),0)),$T322*$H322))),"REVISAR")</f>
        <v>966000</v>
      </c>
      <c r="T322" s="35">
        <f t="shared" si="9"/>
        <v>84000</v>
      </c>
      <c r="U322" s="30"/>
      <c r="V322" s="6"/>
    </row>
    <row r="323" spans="2:22" ht="28.5" hidden="1" customHeight="1" x14ac:dyDescent="0.25">
      <c r="B323" s="6" t="s">
        <v>251</v>
      </c>
      <c r="C323" s="42"/>
      <c r="D323" s="6" t="s">
        <v>199</v>
      </c>
      <c r="E323" s="53" t="s">
        <v>252</v>
      </c>
      <c r="F323" s="7">
        <v>5750000</v>
      </c>
      <c r="G323" s="35">
        <v>500000</v>
      </c>
      <c r="H323" s="7">
        <v>11.5</v>
      </c>
      <c r="I323" s="7" t="s">
        <v>69</v>
      </c>
      <c r="J323" s="46">
        <v>2880</v>
      </c>
      <c r="K323" s="46">
        <v>2019</v>
      </c>
      <c r="L323" s="46" t="s">
        <v>267</v>
      </c>
      <c r="M323" s="76"/>
      <c r="N323" s="7" t="s">
        <v>192</v>
      </c>
      <c r="O323" s="35">
        <v>27500</v>
      </c>
      <c r="P323" s="35">
        <v>481250</v>
      </c>
      <c r="Q323" s="7">
        <v>0</v>
      </c>
      <c r="R323" s="36">
        <f t="shared" si="8"/>
        <v>481250</v>
      </c>
      <c r="S323" s="36">
        <f t="array" ref="S323">IFERROR(IF($F323="","",IF($T323=0,0,IF($G323=$T323,$F323-SUM(IFERROR(INDEX($P:$P,MATCH(1,($E323=$E:$E)*($I323=$I:$I)*("Avance 20%"=$N:$N),0)),0),IFERROR(INDEX($P:$P,MATCH(1,($E323=$E:$E)*($I323=$I:$I)*("Avance 15%"=$N:$N),0)),0)),$T323*$H323))),"REVISAR")</f>
        <v>966000</v>
      </c>
      <c r="T323" s="35">
        <f t="shared" si="9"/>
        <v>84000</v>
      </c>
      <c r="U323" s="30"/>
      <c r="V323" s="6"/>
    </row>
    <row r="324" spans="2:22" ht="28.5" hidden="1" customHeight="1" x14ac:dyDescent="0.25">
      <c r="B324" s="6" t="s">
        <v>251</v>
      </c>
      <c r="C324" s="42"/>
      <c r="D324" s="6" t="s">
        <v>199</v>
      </c>
      <c r="E324" s="53" t="s">
        <v>252</v>
      </c>
      <c r="F324" s="7">
        <v>5750000</v>
      </c>
      <c r="G324" s="35">
        <v>500000</v>
      </c>
      <c r="H324" s="7">
        <v>11.5</v>
      </c>
      <c r="I324" s="7" t="s">
        <v>69</v>
      </c>
      <c r="J324" s="45"/>
      <c r="K324" s="45"/>
      <c r="L324" s="45"/>
      <c r="M324" s="76"/>
      <c r="N324" s="7" t="s">
        <v>192</v>
      </c>
      <c r="O324" s="35">
        <v>39600</v>
      </c>
      <c r="P324" s="35">
        <v>693000</v>
      </c>
      <c r="Q324" s="7">
        <v>0</v>
      </c>
      <c r="R324" s="36">
        <f t="shared" si="8"/>
        <v>693000</v>
      </c>
      <c r="S324" s="36">
        <f t="array" ref="S324">IFERROR(IF($F324="","",IF($T324=0,0,IF($G324=$T324,$F324-SUM(IFERROR(INDEX($P:$P,MATCH(1,($E324=$E:$E)*($I324=$I:$I)*("Avance 20%"=$N:$N),0)),0),IFERROR(INDEX($P:$P,MATCH(1,($E324=$E:$E)*($I324=$I:$I)*("Avance 15%"=$N:$N),0)),0)),$T324*$H324))),"REVISAR")</f>
        <v>966000</v>
      </c>
      <c r="T324" s="35">
        <f t="shared" si="9"/>
        <v>84000</v>
      </c>
      <c r="U324" s="30"/>
      <c r="V324" s="6" t="s">
        <v>357</v>
      </c>
    </row>
    <row r="325" spans="2:22" ht="28.5" hidden="1" customHeight="1" x14ac:dyDescent="0.25">
      <c r="B325" s="6" t="s">
        <v>171</v>
      </c>
      <c r="C325" s="32" t="s">
        <v>172</v>
      </c>
      <c r="D325" s="6" t="s">
        <v>199</v>
      </c>
      <c r="E325" s="6" t="s">
        <v>202</v>
      </c>
      <c r="F325" s="7">
        <v>40000000</v>
      </c>
      <c r="G325" s="35">
        <v>4000000</v>
      </c>
      <c r="H325" s="7">
        <f t="shared" ref="H325:H339" si="10">F325/G325</f>
        <v>10</v>
      </c>
      <c r="I325" s="7" t="s">
        <v>68</v>
      </c>
      <c r="J325" s="46" t="s">
        <v>301</v>
      </c>
      <c r="K325" s="46">
        <v>2018</v>
      </c>
      <c r="L325" s="46" t="s">
        <v>264</v>
      </c>
      <c r="M325" s="77" t="s">
        <v>196</v>
      </c>
      <c r="N325" s="7" t="s">
        <v>190</v>
      </c>
      <c r="O325" s="35" t="s">
        <v>196</v>
      </c>
      <c r="P325" s="7">
        <v>8000000</v>
      </c>
      <c r="Q325" s="7">
        <v>0</v>
      </c>
      <c r="R325" s="36">
        <f t="shared" si="8"/>
        <v>8000000</v>
      </c>
      <c r="S325" s="36">
        <f t="array" ref="S325">IFERROR(IF($F325="","",IF($T325=0,0,IF($G325=$T325,$F325-SUM(IFERROR(INDEX($P:$P,MATCH(1,($E325=$E:$E)*($I325=$I:$I)*("Avance 20%"=$N:$N),0)),0),IFERROR(INDEX($P:$P,MATCH(1,($E325=$E:$E)*($I325=$I:$I)*("Avance 15%"=$N:$N),0)),0)),$T325*$H325))),"REVISAR")</f>
        <v>443800</v>
      </c>
      <c r="T325" s="35">
        <f t="shared" si="9"/>
        <v>44380</v>
      </c>
      <c r="U325" s="30"/>
      <c r="V325" s="6"/>
    </row>
    <row r="326" spans="2:22" ht="28.5" hidden="1" customHeight="1" x14ac:dyDescent="0.25">
      <c r="B326" s="6" t="s">
        <v>171</v>
      </c>
      <c r="C326" s="32" t="s">
        <v>172</v>
      </c>
      <c r="D326" s="6" t="s">
        <v>199</v>
      </c>
      <c r="E326" s="6" t="s">
        <v>202</v>
      </c>
      <c r="F326" s="7">
        <v>40000000</v>
      </c>
      <c r="G326" s="35">
        <v>4000000</v>
      </c>
      <c r="H326" s="7">
        <f t="shared" si="10"/>
        <v>10</v>
      </c>
      <c r="I326" s="7" t="s">
        <v>68</v>
      </c>
      <c r="J326" s="46">
        <v>602</v>
      </c>
      <c r="K326" s="46">
        <v>2018</v>
      </c>
      <c r="L326" s="46" t="s">
        <v>265</v>
      </c>
      <c r="M326" s="77" t="s">
        <v>196</v>
      </c>
      <c r="N326" s="7" t="s">
        <v>189</v>
      </c>
      <c r="O326" s="35" t="s">
        <v>196</v>
      </c>
      <c r="P326" s="7">
        <v>6000000</v>
      </c>
      <c r="Q326" s="7">
        <v>0</v>
      </c>
      <c r="R326" s="36">
        <f t="shared" si="8"/>
        <v>6000000</v>
      </c>
      <c r="S326" s="36">
        <f t="array" ref="S326">IFERROR(IF($F326="","",IF($T326=0,0,IF($G326=$T326,$F326-SUM(IFERROR(INDEX($P:$P,MATCH(1,($E326=$E:$E)*($I326=$I:$I)*("Avance 20%"=$N:$N),0)),0),IFERROR(INDEX($P:$P,MATCH(1,($E326=$E:$E)*($I326=$I:$I)*("Avance 15%"=$N:$N),0)),0)),$T326*$H326))),"REVISAR")</f>
        <v>443800</v>
      </c>
      <c r="T326" s="35">
        <f t="shared" si="9"/>
        <v>44380</v>
      </c>
      <c r="U326" s="30"/>
      <c r="V326" s="6"/>
    </row>
    <row r="327" spans="2:22" ht="28.5" hidden="1" customHeight="1" x14ac:dyDescent="0.25">
      <c r="B327" s="6" t="s">
        <v>171</v>
      </c>
      <c r="C327" s="32" t="s">
        <v>172</v>
      </c>
      <c r="D327" s="6" t="s">
        <v>199</v>
      </c>
      <c r="E327" s="6" t="s">
        <v>202</v>
      </c>
      <c r="F327" s="7">
        <v>40000000</v>
      </c>
      <c r="G327" s="35">
        <v>4000000</v>
      </c>
      <c r="H327" s="7">
        <f t="shared" si="10"/>
        <v>10</v>
      </c>
      <c r="I327" s="7" t="s">
        <v>68</v>
      </c>
      <c r="J327" s="46">
        <v>883</v>
      </c>
      <c r="K327" s="46">
        <v>2018</v>
      </c>
      <c r="L327" s="46" t="s">
        <v>265</v>
      </c>
      <c r="M327" s="76"/>
      <c r="N327" s="7" t="s">
        <v>195</v>
      </c>
      <c r="O327" s="49">
        <v>487680</v>
      </c>
      <c r="P327" s="7">
        <v>4876800</v>
      </c>
      <c r="Q327" s="7">
        <v>1706880</v>
      </c>
      <c r="R327" s="36">
        <f t="shared" si="8"/>
        <v>3169920</v>
      </c>
      <c r="S327" s="36">
        <f t="array" ref="S327">IFERROR(IF($F327="","",IF($T327=0,0,IF($G327=$T327,$F327-SUM(IFERROR(INDEX($P:$P,MATCH(1,($E327=$E:$E)*($I327=$I:$I)*("Avance 20%"=$N:$N),0)),0),IFERROR(INDEX($P:$P,MATCH(1,($E327=$E:$E)*($I327=$I:$I)*("Avance 15%"=$N:$N),0)),0)),$T327*$H327))),"REVISAR")</f>
        <v>443800</v>
      </c>
      <c r="T327" s="35">
        <f t="shared" si="9"/>
        <v>44380</v>
      </c>
      <c r="U327" s="30"/>
      <c r="V327" s="6"/>
    </row>
    <row r="328" spans="2:22" ht="28.5" hidden="1" customHeight="1" x14ac:dyDescent="0.25">
      <c r="B328" s="6" t="s">
        <v>171</v>
      </c>
      <c r="C328" s="32" t="s">
        <v>172</v>
      </c>
      <c r="D328" s="6" t="s">
        <v>199</v>
      </c>
      <c r="E328" s="6" t="s">
        <v>202</v>
      </c>
      <c r="F328" s="7">
        <v>40000000</v>
      </c>
      <c r="G328" s="35">
        <v>4000000</v>
      </c>
      <c r="H328" s="7">
        <f t="shared" si="10"/>
        <v>10</v>
      </c>
      <c r="I328" s="7" t="s">
        <v>68</v>
      </c>
      <c r="J328" s="46">
        <v>959</v>
      </c>
      <c r="K328" s="46">
        <v>2018</v>
      </c>
      <c r="L328" s="46" t="s">
        <v>265</v>
      </c>
      <c r="M328" s="76"/>
      <c r="N328" s="7" t="s">
        <v>195</v>
      </c>
      <c r="O328" s="49">
        <v>615000</v>
      </c>
      <c r="P328" s="7">
        <v>6150000</v>
      </c>
      <c r="Q328" s="7">
        <v>2152500</v>
      </c>
      <c r="R328" s="36">
        <f t="shared" si="8"/>
        <v>3997500</v>
      </c>
      <c r="S328" s="36">
        <f t="array" ref="S328">IFERROR(IF($F328="","",IF($T328=0,0,IF($G328=$T328,$F328-SUM(IFERROR(INDEX($P:$P,MATCH(1,($E328=$E:$E)*($I328=$I:$I)*("Avance 20%"=$N:$N),0)),0),IFERROR(INDEX($P:$P,MATCH(1,($E328=$E:$E)*($I328=$I:$I)*("Avance 15%"=$N:$N),0)),0)),$T328*$H328))),"REVISAR")</f>
        <v>443800</v>
      </c>
      <c r="T328" s="35">
        <f t="shared" si="9"/>
        <v>44380</v>
      </c>
      <c r="U328" s="30"/>
      <c r="V328" s="6"/>
    </row>
    <row r="329" spans="2:22" ht="28.5" hidden="1" customHeight="1" x14ac:dyDescent="0.25">
      <c r="B329" s="6" t="s">
        <v>171</v>
      </c>
      <c r="C329" s="32" t="s">
        <v>172</v>
      </c>
      <c r="D329" s="6" t="s">
        <v>199</v>
      </c>
      <c r="E329" s="6" t="s">
        <v>202</v>
      </c>
      <c r="F329" s="7">
        <v>40000000</v>
      </c>
      <c r="G329" s="35">
        <v>4000000</v>
      </c>
      <c r="H329" s="7">
        <f t="shared" si="10"/>
        <v>10</v>
      </c>
      <c r="I329" s="7" t="s">
        <v>68</v>
      </c>
      <c r="J329" s="46">
        <v>1090</v>
      </c>
      <c r="K329" s="46">
        <v>2018</v>
      </c>
      <c r="L329" s="46" t="s">
        <v>265</v>
      </c>
      <c r="M329" s="76"/>
      <c r="N329" s="7" t="s">
        <v>195</v>
      </c>
      <c r="O329" s="67">
        <v>538800</v>
      </c>
      <c r="P329" s="7">
        <v>5388000</v>
      </c>
      <c r="Q329" s="7">
        <v>1885800</v>
      </c>
      <c r="R329" s="36">
        <f t="shared" si="8"/>
        <v>3502200</v>
      </c>
      <c r="S329" s="36">
        <f t="array" ref="S329">IFERROR(IF($F329="","",IF($T329=0,0,IF($G329=$T329,$F329-SUM(IFERROR(INDEX($P:$P,MATCH(1,($E329=$E:$E)*($I329=$I:$I)*("Avance 20%"=$N:$N),0)),0),IFERROR(INDEX($P:$P,MATCH(1,($E329=$E:$E)*($I329=$I:$I)*("Avance 15%"=$N:$N),0)),0)),$T329*$H329))),"REVISAR")</f>
        <v>443800</v>
      </c>
      <c r="T329" s="35">
        <f t="shared" si="9"/>
        <v>44380</v>
      </c>
      <c r="U329" s="30"/>
      <c r="V329" s="6"/>
    </row>
    <row r="330" spans="2:22" ht="28.5" hidden="1" customHeight="1" x14ac:dyDescent="0.25">
      <c r="B330" s="6" t="s">
        <v>171</v>
      </c>
      <c r="C330" s="32" t="s">
        <v>172</v>
      </c>
      <c r="D330" s="6" t="s">
        <v>199</v>
      </c>
      <c r="E330" s="6" t="s">
        <v>202</v>
      </c>
      <c r="F330" s="7">
        <v>40000000</v>
      </c>
      <c r="G330" s="35">
        <v>4000000</v>
      </c>
      <c r="H330" s="7">
        <f t="shared" si="10"/>
        <v>10</v>
      </c>
      <c r="I330" s="7" t="s">
        <v>68</v>
      </c>
      <c r="J330" s="46">
        <v>1512</v>
      </c>
      <c r="K330" s="46">
        <v>2018</v>
      </c>
      <c r="L330" s="46" t="s">
        <v>265</v>
      </c>
      <c r="M330" s="76"/>
      <c r="N330" s="7" t="s">
        <v>195</v>
      </c>
      <c r="O330" s="49">
        <v>538080</v>
      </c>
      <c r="P330" s="7">
        <v>5380800</v>
      </c>
      <c r="Q330" s="7">
        <v>1883279.9999999998</v>
      </c>
      <c r="R330" s="36">
        <f t="shared" si="8"/>
        <v>3497520</v>
      </c>
      <c r="S330" s="36">
        <f t="array" ref="S330">IFERROR(IF($F330="","",IF($T330=0,0,IF($G330=$T330,$F330-SUM(IFERROR(INDEX($P:$P,MATCH(1,($E330=$E:$E)*($I330=$I:$I)*("Avance 20%"=$N:$N),0)),0),IFERROR(INDEX($P:$P,MATCH(1,($E330=$E:$E)*($I330=$I:$I)*("Avance 15%"=$N:$N),0)),0)),$T330*$H330))),"REVISAR")</f>
        <v>443800</v>
      </c>
      <c r="T330" s="35">
        <f t="shared" si="9"/>
        <v>44380</v>
      </c>
      <c r="U330" s="30"/>
      <c r="V330" s="6"/>
    </row>
    <row r="331" spans="2:22" ht="28.5" hidden="1" customHeight="1" x14ac:dyDescent="0.25">
      <c r="B331" s="6" t="s">
        <v>171</v>
      </c>
      <c r="C331" s="32" t="s">
        <v>172</v>
      </c>
      <c r="D331" s="6" t="s">
        <v>199</v>
      </c>
      <c r="E331" s="6" t="s">
        <v>202</v>
      </c>
      <c r="F331" s="7">
        <v>40000000</v>
      </c>
      <c r="G331" s="35">
        <v>4000000</v>
      </c>
      <c r="H331" s="7">
        <f t="shared" si="10"/>
        <v>10</v>
      </c>
      <c r="I331" s="7" t="s">
        <v>68</v>
      </c>
      <c r="J331" s="46">
        <v>1623</v>
      </c>
      <c r="K331" s="46">
        <v>2018</v>
      </c>
      <c r="L331" s="46" t="s">
        <v>265</v>
      </c>
      <c r="M331" s="76"/>
      <c r="N331" s="7" t="s">
        <v>195</v>
      </c>
      <c r="O331" s="49">
        <v>138120</v>
      </c>
      <c r="P331" s="7">
        <v>1381200</v>
      </c>
      <c r="Q331" s="7">
        <v>483420</v>
      </c>
      <c r="R331" s="36">
        <f t="shared" si="8"/>
        <v>897780</v>
      </c>
      <c r="S331" s="36">
        <f t="array" ref="S331">IFERROR(IF($F331="","",IF($T331=0,0,IF($G331=$T331,$F331-SUM(IFERROR(INDEX($P:$P,MATCH(1,($E331=$E:$E)*($I331=$I:$I)*("Avance 20%"=$N:$N),0)),0),IFERROR(INDEX($P:$P,MATCH(1,($E331=$E:$E)*($I331=$I:$I)*("Avance 15%"=$N:$N),0)),0)),$T331*$H331))),"REVISAR")</f>
        <v>443800</v>
      </c>
      <c r="T331" s="35">
        <f t="shared" si="9"/>
        <v>44380</v>
      </c>
      <c r="U331" s="30"/>
      <c r="V331" s="6"/>
    </row>
    <row r="332" spans="2:22" ht="28.5" hidden="1" customHeight="1" x14ac:dyDescent="0.25">
      <c r="B332" s="6" t="s">
        <v>171</v>
      </c>
      <c r="C332" s="32" t="s">
        <v>172</v>
      </c>
      <c r="D332" s="6" t="s">
        <v>199</v>
      </c>
      <c r="E332" s="6" t="s">
        <v>202</v>
      </c>
      <c r="F332" s="7">
        <v>40000000</v>
      </c>
      <c r="G332" s="35">
        <v>4000000</v>
      </c>
      <c r="H332" s="7">
        <f t="shared" si="10"/>
        <v>10</v>
      </c>
      <c r="I332" s="7" t="s">
        <v>68</v>
      </c>
      <c r="J332" s="46">
        <v>1871</v>
      </c>
      <c r="K332" s="46">
        <v>2019</v>
      </c>
      <c r="L332" s="46" t="s">
        <v>267</v>
      </c>
      <c r="M332" s="76"/>
      <c r="N332" s="7" t="s">
        <v>195</v>
      </c>
      <c r="O332" s="67">
        <v>603540</v>
      </c>
      <c r="P332" s="7">
        <v>6035400</v>
      </c>
      <c r="Q332" s="7">
        <v>2112390</v>
      </c>
      <c r="R332" s="36">
        <f t="shared" si="8"/>
        <v>3923010</v>
      </c>
      <c r="S332" s="36">
        <f t="array" ref="S332">IFERROR(IF($F332="","",IF($T332=0,0,IF($G332=$T332,$F332-SUM(IFERROR(INDEX($P:$P,MATCH(1,($E332=$E:$E)*($I332=$I:$I)*("Avance 20%"=$N:$N),0)),0),IFERROR(INDEX($P:$P,MATCH(1,($E332=$E:$E)*($I332=$I:$I)*("Avance 15%"=$N:$N),0)),0)),$T332*$H332))),"REVISAR")</f>
        <v>443800</v>
      </c>
      <c r="T332" s="35">
        <f t="shared" si="9"/>
        <v>44380</v>
      </c>
      <c r="U332" s="30"/>
      <c r="V332" s="6"/>
    </row>
    <row r="333" spans="2:22" ht="28.5" hidden="1" customHeight="1" x14ac:dyDescent="0.25">
      <c r="B333" s="6" t="s">
        <v>171</v>
      </c>
      <c r="C333" s="32" t="s">
        <v>172</v>
      </c>
      <c r="D333" s="6" t="s">
        <v>199</v>
      </c>
      <c r="E333" s="6" t="s">
        <v>202</v>
      </c>
      <c r="F333" s="7">
        <v>40000000</v>
      </c>
      <c r="G333" s="35">
        <v>4000000</v>
      </c>
      <c r="H333" s="7">
        <f t="shared" si="10"/>
        <v>10</v>
      </c>
      <c r="I333" s="7" t="s">
        <v>68</v>
      </c>
      <c r="J333" s="46">
        <v>1871</v>
      </c>
      <c r="K333" s="46">
        <v>2019</v>
      </c>
      <c r="L333" s="46" t="s">
        <v>267</v>
      </c>
      <c r="M333" s="76"/>
      <c r="N333" s="7" t="s">
        <v>195</v>
      </c>
      <c r="O333" s="67">
        <v>255240</v>
      </c>
      <c r="P333" s="7">
        <v>2552400</v>
      </c>
      <c r="Q333" s="7">
        <v>893340</v>
      </c>
      <c r="R333" s="36">
        <f t="shared" si="8"/>
        <v>1659060</v>
      </c>
      <c r="S333" s="36">
        <f t="array" ref="S333">IFERROR(IF($F333="","",IF($T333=0,0,IF($G333=$T333,$F333-SUM(IFERROR(INDEX($P:$P,MATCH(1,($E333=$E:$E)*($I333=$I:$I)*("Avance 20%"=$N:$N),0)),0),IFERROR(INDEX($P:$P,MATCH(1,($E333=$E:$E)*($I333=$I:$I)*("Avance 15%"=$N:$N),0)),0)),$T333*$H333))),"REVISAR")</f>
        <v>443800</v>
      </c>
      <c r="T333" s="35">
        <f t="shared" si="9"/>
        <v>44380</v>
      </c>
      <c r="U333" s="30"/>
      <c r="V333" s="6"/>
    </row>
    <row r="334" spans="2:22" ht="28.5" hidden="1" customHeight="1" x14ac:dyDescent="0.25">
      <c r="B334" s="6" t="s">
        <v>171</v>
      </c>
      <c r="C334" s="32" t="s">
        <v>172</v>
      </c>
      <c r="D334" s="6" t="s">
        <v>199</v>
      </c>
      <c r="E334" s="6" t="s">
        <v>202</v>
      </c>
      <c r="F334" s="7">
        <v>40000000</v>
      </c>
      <c r="G334" s="35">
        <v>4000000</v>
      </c>
      <c r="H334" s="7">
        <f t="shared" si="10"/>
        <v>10</v>
      </c>
      <c r="I334" s="7" t="s">
        <v>68</v>
      </c>
      <c r="J334" s="46">
        <v>1871</v>
      </c>
      <c r="K334" s="46">
        <v>2019</v>
      </c>
      <c r="L334" s="46" t="s">
        <v>267</v>
      </c>
      <c r="M334" s="76"/>
      <c r="N334" s="7" t="s">
        <v>195</v>
      </c>
      <c r="O334" s="67">
        <v>166800</v>
      </c>
      <c r="P334" s="7">
        <v>1668000</v>
      </c>
      <c r="Q334" s="7">
        <v>583800</v>
      </c>
      <c r="R334" s="36">
        <f t="shared" si="8"/>
        <v>1084200</v>
      </c>
      <c r="S334" s="36">
        <f t="array" ref="S334">IFERROR(IF($F334="","",IF($T334=0,0,IF($G334=$T334,$F334-SUM(IFERROR(INDEX($P:$P,MATCH(1,($E334=$E:$E)*($I334=$I:$I)*("Avance 20%"=$N:$N),0)),0),IFERROR(INDEX($P:$P,MATCH(1,($E334=$E:$E)*($I334=$I:$I)*("Avance 15%"=$N:$N),0)),0)),$T334*$H334))),"REVISAR")</f>
        <v>443800</v>
      </c>
      <c r="T334" s="35">
        <f t="shared" si="9"/>
        <v>44380</v>
      </c>
      <c r="U334" s="30"/>
      <c r="V334" s="6"/>
    </row>
    <row r="335" spans="2:22" ht="28.5" hidden="1" customHeight="1" x14ac:dyDescent="0.25">
      <c r="B335" s="6" t="s">
        <v>171</v>
      </c>
      <c r="C335" s="32" t="s">
        <v>172</v>
      </c>
      <c r="D335" s="6" t="s">
        <v>199</v>
      </c>
      <c r="E335" s="6" t="s">
        <v>202</v>
      </c>
      <c r="F335" s="7">
        <v>40000000</v>
      </c>
      <c r="G335" s="35">
        <v>4000000</v>
      </c>
      <c r="H335" s="7">
        <f t="shared" si="10"/>
        <v>10</v>
      </c>
      <c r="I335" s="7" t="s">
        <v>68</v>
      </c>
      <c r="J335" s="46">
        <v>1871</v>
      </c>
      <c r="K335" s="46">
        <v>2019</v>
      </c>
      <c r="L335" s="46" t="s">
        <v>267</v>
      </c>
      <c r="M335" s="76"/>
      <c r="N335" s="7" t="s">
        <v>195</v>
      </c>
      <c r="O335" s="67">
        <v>40560</v>
      </c>
      <c r="P335" s="7">
        <v>405600</v>
      </c>
      <c r="Q335" s="7">
        <v>141960</v>
      </c>
      <c r="R335" s="36">
        <f t="shared" si="8"/>
        <v>263640</v>
      </c>
      <c r="S335" s="36">
        <f t="array" ref="S335">IFERROR(IF($F335="","",IF($T335=0,0,IF($G335=$T335,$F335-SUM(IFERROR(INDEX($P:$P,MATCH(1,($E335=$E:$E)*($I335=$I:$I)*("Avance 20%"=$N:$N),0)),0),IFERROR(INDEX($P:$P,MATCH(1,($E335=$E:$E)*($I335=$I:$I)*("Avance 15%"=$N:$N),0)),0)),$T335*$H335))),"REVISAR")</f>
        <v>443800</v>
      </c>
      <c r="T335" s="35">
        <f t="shared" si="9"/>
        <v>44380</v>
      </c>
      <c r="U335" s="30"/>
      <c r="V335" s="6"/>
    </row>
    <row r="336" spans="2:22" ht="28.5" hidden="1" customHeight="1" x14ac:dyDescent="0.25">
      <c r="B336" s="6" t="s">
        <v>171</v>
      </c>
      <c r="C336" s="32" t="s">
        <v>172</v>
      </c>
      <c r="D336" s="6" t="s">
        <v>199</v>
      </c>
      <c r="E336" s="6" t="s">
        <v>202</v>
      </c>
      <c r="F336" s="7">
        <v>40000000</v>
      </c>
      <c r="G336" s="35">
        <v>4000000</v>
      </c>
      <c r="H336" s="7">
        <f t="shared" si="10"/>
        <v>10</v>
      </c>
      <c r="I336" s="7" t="s">
        <v>68</v>
      </c>
      <c r="J336" s="46">
        <v>1899</v>
      </c>
      <c r="K336" s="46">
        <v>2019</v>
      </c>
      <c r="L336" s="46" t="s">
        <v>267</v>
      </c>
      <c r="M336" s="76"/>
      <c r="N336" s="7" t="s">
        <v>195</v>
      </c>
      <c r="O336" s="67">
        <v>77880</v>
      </c>
      <c r="P336" s="7">
        <v>778800</v>
      </c>
      <c r="Q336" s="7">
        <v>272580</v>
      </c>
      <c r="R336" s="36">
        <f t="shared" si="8"/>
        <v>506220</v>
      </c>
      <c r="S336" s="36">
        <f t="array" ref="S336">IFERROR(IF($F336="","",IF($T336=0,0,IF($G336=$T336,$F336-SUM(IFERROR(INDEX($P:$P,MATCH(1,($E336=$E:$E)*($I336=$I:$I)*("Avance 20%"=$N:$N),0)),0),IFERROR(INDEX($P:$P,MATCH(1,($E336=$E:$E)*($I336=$I:$I)*("Avance 15%"=$N:$N),0)),0)),$T336*$H336))),"REVISAR")</f>
        <v>443800</v>
      </c>
      <c r="T336" s="35">
        <f t="shared" si="9"/>
        <v>44380</v>
      </c>
      <c r="U336" s="30"/>
      <c r="V336" s="6"/>
    </row>
    <row r="337" spans="2:22" ht="28.5" hidden="1" customHeight="1" x14ac:dyDescent="0.25">
      <c r="B337" s="6" t="s">
        <v>171</v>
      </c>
      <c r="C337" s="32" t="s">
        <v>172</v>
      </c>
      <c r="D337" s="6" t="s">
        <v>199</v>
      </c>
      <c r="E337" s="6" t="s">
        <v>202</v>
      </c>
      <c r="F337" s="7">
        <v>40000000</v>
      </c>
      <c r="G337" s="35">
        <v>4000000</v>
      </c>
      <c r="H337" s="7">
        <f t="shared" si="10"/>
        <v>10</v>
      </c>
      <c r="I337" s="7" t="s">
        <v>68</v>
      </c>
      <c r="J337" s="46">
        <v>1899</v>
      </c>
      <c r="K337" s="46">
        <v>2019</v>
      </c>
      <c r="L337" s="46" t="s">
        <v>267</v>
      </c>
      <c r="M337" s="76"/>
      <c r="N337" s="7" t="s">
        <v>195</v>
      </c>
      <c r="O337" s="67">
        <v>54720</v>
      </c>
      <c r="P337" s="7">
        <v>547200</v>
      </c>
      <c r="Q337" s="7">
        <v>191520</v>
      </c>
      <c r="R337" s="36">
        <f t="shared" si="8"/>
        <v>355680</v>
      </c>
      <c r="S337" s="36">
        <f t="array" ref="S337">IFERROR(IF($F337="","",IF($T337=0,0,IF($G337=$T337,$F337-SUM(IFERROR(INDEX($P:$P,MATCH(1,($E337=$E:$E)*($I337=$I:$I)*("Avance 20%"=$N:$N),0)),0),IFERROR(INDEX($P:$P,MATCH(1,($E337=$E:$E)*($I337=$I:$I)*("Avance 15%"=$N:$N),0)),0)),$T337*$H337))),"REVISAR")</f>
        <v>443800</v>
      </c>
      <c r="T337" s="35">
        <f t="shared" si="9"/>
        <v>44380</v>
      </c>
      <c r="U337" s="30"/>
      <c r="V337" s="6"/>
    </row>
    <row r="338" spans="2:22" ht="28.5" hidden="1" customHeight="1" x14ac:dyDescent="0.25">
      <c r="B338" s="6" t="s">
        <v>171</v>
      </c>
      <c r="C338" s="32" t="s">
        <v>172</v>
      </c>
      <c r="D338" s="6" t="s">
        <v>199</v>
      </c>
      <c r="E338" s="6" t="s">
        <v>202</v>
      </c>
      <c r="F338" s="7">
        <v>40000000</v>
      </c>
      <c r="G338" s="35">
        <v>4000000</v>
      </c>
      <c r="H338" s="7">
        <f t="shared" si="10"/>
        <v>10</v>
      </c>
      <c r="I338" s="7" t="s">
        <v>68</v>
      </c>
      <c r="J338" s="46" t="s">
        <v>322</v>
      </c>
      <c r="K338" s="46">
        <v>2019</v>
      </c>
      <c r="L338" s="46" t="s">
        <v>267</v>
      </c>
      <c r="M338" s="76"/>
      <c r="N338" s="7" t="s">
        <v>195</v>
      </c>
      <c r="O338" s="67">
        <v>150360</v>
      </c>
      <c r="P338" s="7">
        <v>1503600</v>
      </c>
      <c r="Q338" s="7">
        <v>526260</v>
      </c>
      <c r="R338" s="36">
        <f t="shared" si="8"/>
        <v>977340</v>
      </c>
      <c r="S338" s="36">
        <f t="array" ref="S338">IFERROR(IF($F338="","",IF($T338=0,0,IF($G338=$T338,$F338-SUM(IFERROR(INDEX($P:$P,MATCH(1,($E338=$E:$E)*($I338=$I:$I)*("Avance 20%"=$N:$N),0)),0),IFERROR(INDEX($P:$P,MATCH(1,($E338=$E:$E)*($I338=$I:$I)*("Avance 15%"=$N:$N),0)),0)),$T338*$H338))),"REVISAR")</f>
        <v>443800</v>
      </c>
      <c r="T338" s="35">
        <f t="shared" si="9"/>
        <v>44380</v>
      </c>
      <c r="U338" s="30"/>
      <c r="V338" s="6"/>
    </row>
    <row r="339" spans="2:22" ht="28.5" hidden="1" customHeight="1" x14ac:dyDescent="0.25">
      <c r="B339" s="6" t="s">
        <v>171</v>
      </c>
      <c r="C339" s="32" t="s">
        <v>172</v>
      </c>
      <c r="D339" s="6" t="s">
        <v>199</v>
      </c>
      <c r="E339" s="6" t="s">
        <v>202</v>
      </c>
      <c r="F339" s="7">
        <v>40000000</v>
      </c>
      <c r="G339" s="35">
        <v>4000000</v>
      </c>
      <c r="H339" s="7">
        <f t="shared" si="10"/>
        <v>10</v>
      </c>
      <c r="I339" s="7" t="s">
        <v>68</v>
      </c>
      <c r="J339" s="45"/>
      <c r="K339" s="45"/>
      <c r="L339" s="45"/>
      <c r="M339" s="76"/>
      <c r="N339" s="7" t="s">
        <v>195</v>
      </c>
      <c r="O339" s="67">
        <v>288840</v>
      </c>
      <c r="P339" s="7">
        <v>2888400</v>
      </c>
      <c r="Q339" s="7">
        <v>1010939.9999999999</v>
      </c>
      <c r="R339" s="36">
        <f t="shared" si="8"/>
        <v>1877460</v>
      </c>
      <c r="S339" s="36">
        <f t="array" ref="S339">IFERROR(IF($F339="","",IF($T339=0,0,IF($G339=$T339,$F339-SUM(IFERROR(INDEX($P:$P,MATCH(1,($E339=$E:$E)*($I339=$I:$I)*("Avance 20%"=$N:$N),0)),0),IFERROR(INDEX($P:$P,MATCH(1,($E339=$E:$E)*($I339=$I:$I)*("Avance 15%"=$N:$N),0)),0)),$T339*$H339))),"REVISAR")</f>
        <v>443800</v>
      </c>
      <c r="T339" s="35">
        <f t="shared" si="9"/>
        <v>44380</v>
      </c>
      <c r="U339" s="30"/>
      <c r="V339" s="6" t="s">
        <v>357</v>
      </c>
    </row>
    <row r="340" spans="2:22" ht="28.5" hidden="1" customHeight="1" x14ac:dyDescent="0.25">
      <c r="B340" s="6" t="s">
        <v>135</v>
      </c>
      <c r="C340" s="32" t="s">
        <v>136</v>
      </c>
      <c r="D340" s="6" t="s">
        <v>199</v>
      </c>
      <c r="E340" s="6" t="s">
        <v>203</v>
      </c>
      <c r="F340" s="7">
        <v>15000000</v>
      </c>
      <c r="G340" s="35">
        <v>1500000</v>
      </c>
      <c r="H340" s="7">
        <v>10</v>
      </c>
      <c r="I340" s="7" t="s">
        <v>68</v>
      </c>
      <c r="J340" s="46" t="s">
        <v>306</v>
      </c>
      <c r="K340" s="46">
        <v>2018</v>
      </c>
      <c r="L340" s="46" t="s">
        <v>264</v>
      </c>
      <c r="M340" s="77" t="s">
        <v>196</v>
      </c>
      <c r="N340" s="7" t="s">
        <v>190</v>
      </c>
      <c r="O340" s="35" t="s">
        <v>196</v>
      </c>
      <c r="P340" s="7">
        <v>3000000</v>
      </c>
      <c r="Q340" s="7">
        <v>0</v>
      </c>
      <c r="R340" s="36">
        <f t="shared" si="8"/>
        <v>3000000</v>
      </c>
      <c r="S340" s="36">
        <f t="array" ref="S340">IFERROR(IF($F340="","",IF($T340=0,0,IF($G340=$T340,$F340-SUM(IFERROR(INDEX($P:$P,MATCH(1,($E340=$E:$E)*($I340=$I:$I)*("Avance 20%"=$N:$N),0)),0),IFERROR(INDEX($P:$P,MATCH(1,($E340=$E:$E)*($I340=$I:$I)*("Avance 15%"=$N:$N),0)),0)),$T340*$H340))),"REVISAR")</f>
        <v>2984400</v>
      </c>
      <c r="T340" s="35">
        <f t="shared" si="9"/>
        <v>298440</v>
      </c>
      <c r="U340" s="30"/>
      <c r="V340" s="6"/>
    </row>
    <row r="341" spans="2:22" ht="28.5" hidden="1" customHeight="1" x14ac:dyDescent="0.25">
      <c r="B341" s="6" t="s">
        <v>135</v>
      </c>
      <c r="C341" s="32" t="s">
        <v>136</v>
      </c>
      <c r="D341" s="6" t="s">
        <v>199</v>
      </c>
      <c r="E341" s="6" t="s">
        <v>203</v>
      </c>
      <c r="F341" s="7">
        <v>11500000</v>
      </c>
      <c r="G341" s="35">
        <v>1000000</v>
      </c>
      <c r="H341" s="7">
        <v>11.5</v>
      </c>
      <c r="I341" s="7" t="s">
        <v>69</v>
      </c>
      <c r="J341" s="46" t="s">
        <v>306</v>
      </c>
      <c r="K341" s="46">
        <v>2018</v>
      </c>
      <c r="L341" s="46" t="s">
        <v>264</v>
      </c>
      <c r="M341" s="77" t="s">
        <v>196</v>
      </c>
      <c r="N341" s="7" t="s">
        <v>190</v>
      </c>
      <c r="O341" s="35" t="s">
        <v>196</v>
      </c>
      <c r="P341" s="7">
        <v>2300000</v>
      </c>
      <c r="Q341" s="7">
        <v>0</v>
      </c>
      <c r="R341" s="36">
        <f t="shared" ref="R341:R404" si="11">IF(P341-Q341=0,"",P341-Q341)</f>
        <v>2300000</v>
      </c>
      <c r="S341" s="36">
        <f t="array" ref="S341">IFERROR(IF($F341="","",IF($T341=0,0,IF($G341=$T341,$F341-SUM(IFERROR(INDEX($P:$P,MATCH(1,($E341=$E:$E)*($I341=$I:$I)*("Avance 20%"=$N:$N),0)),0),IFERROR(INDEX($P:$P,MATCH(1,($E341=$E:$E)*($I341=$I:$I)*("Avance 15%"=$N:$N),0)),0)),$T341*$H341))),"REVISAR")</f>
        <v>5234018</v>
      </c>
      <c r="T341" s="35">
        <f t="shared" si="9"/>
        <v>455132</v>
      </c>
      <c r="U341" s="30"/>
      <c r="V341" s="6"/>
    </row>
    <row r="342" spans="2:22" ht="28.5" hidden="1" customHeight="1" x14ac:dyDescent="0.25">
      <c r="B342" s="6" t="s">
        <v>135</v>
      </c>
      <c r="C342" s="32" t="s">
        <v>136</v>
      </c>
      <c r="D342" s="6" t="s">
        <v>199</v>
      </c>
      <c r="E342" s="6" t="s">
        <v>203</v>
      </c>
      <c r="F342" s="7">
        <v>15000000</v>
      </c>
      <c r="G342" s="35">
        <v>1500000</v>
      </c>
      <c r="H342" s="7">
        <v>10</v>
      </c>
      <c r="I342" s="7" t="s">
        <v>68</v>
      </c>
      <c r="J342" s="46">
        <v>475</v>
      </c>
      <c r="K342" s="46">
        <v>2018</v>
      </c>
      <c r="L342" s="46" t="s">
        <v>265</v>
      </c>
      <c r="M342" s="77" t="s">
        <v>196</v>
      </c>
      <c r="N342" s="7" t="s">
        <v>189</v>
      </c>
      <c r="O342" s="35" t="s">
        <v>196</v>
      </c>
      <c r="P342" s="7">
        <v>2250000</v>
      </c>
      <c r="Q342" s="7">
        <v>0</v>
      </c>
      <c r="R342" s="36">
        <f t="shared" si="11"/>
        <v>2250000</v>
      </c>
      <c r="S342" s="36">
        <f t="array" ref="S342">IFERROR(IF($F342="","",IF($T342=0,0,IF($G342=$T342,$F342-SUM(IFERROR(INDEX($P:$P,MATCH(1,($E342=$E:$E)*($I342=$I:$I)*("Avance 20%"=$N:$N),0)),0),IFERROR(INDEX($P:$P,MATCH(1,($E342=$E:$E)*($I342=$I:$I)*("Avance 15%"=$N:$N),0)),0)),$T342*$H342))),"REVISAR")</f>
        <v>2984400</v>
      </c>
      <c r="T342" s="35">
        <f t="shared" si="9"/>
        <v>298440</v>
      </c>
      <c r="U342" s="30"/>
      <c r="V342" s="6"/>
    </row>
    <row r="343" spans="2:22" ht="28.5" hidden="1" customHeight="1" x14ac:dyDescent="0.25">
      <c r="B343" s="6" t="s">
        <v>135</v>
      </c>
      <c r="C343" s="32" t="s">
        <v>136</v>
      </c>
      <c r="D343" s="6" t="s">
        <v>199</v>
      </c>
      <c r="E343" s="6" t="s">
        <v>203</v>
      </c>
      <c r="F343" s="7">
        <v>11500000</v>
      </c>
      <c r="G343" s="35">
        <v>1000000</v>
      </c>
      <c r="H343" s="7">
        <v>11.5</v>
      </c>
      <c r="I343" s="7" t="s">
        <v>69</v>
      </c>
      <c r="J343" s="46">
        <v>475</v>
      </c>
      <c r="K343" s="46">
        <v>2018</v>
      </c>
      <c r="L343" s="46" t="s">
        <v>265</v>
      </c>
      <c r="M343" s="77" t="s">
        <v>196</v>
      </c>
      <c r="N343" s="7" t="s">
        <v>189</v>
      </c>
      <c r="O343" s="35" t="s">
        <v>196</v>
      </c>
      <c r="P343" s="7">
        <v>1725000</v>
      </c>
      <c r="Q343" s="7">
        <v>0</v>
      </c>
      <c r="R343" s="36">
        <f t="shared" si="11"/>
        <v>1725000</v>
      </c>
      <c r="S343" s="36">
        <f t="array" ref="S343">IFERROR(IF($F343="","",IF($T343=0,0,IF($G343=$T343,$F343-SUM(IFERROR(INDEX($P:$P,MATCH(1,($E343=$E:$E)*($I343=$I:$I)*("Avance 20%"=$N:$N),0)),0),IFERROR(INDEX($P:$P,MATCH(1,($E343=$E:$E)*($I343=$I:$I)*("Avance 15%"=$N:$N),0)),0)),$T343*$H343))),"REVISAR")</f>
        <v>5234018</v>
      </c>
      <c r="T343" s="35">
        <f t="shared" si="9"/>
        <v>455132</v>
      </c>
      <c r="U343" s="30"/>
      <c r="V343" s="6"/>
    </row>
    <row r="344" spans="2:22" ht="28.5" hidden="1" customHeight="1" x14ac:dyDescent="0.25">
      <c r="B344" s="6" t="s">
        <v>135</v>
      </c>
      <c r="C344" s="32" t="s">
        <v>136</v>
      </c>
      <c r="D344" s="6" t="s">
        <v>199</v>
      </c>
      <c r="E344" s="6" t="s">
        <v>203</v>
      </c>
      <c r="F344" s="7">
        <v>15000000</v>
      </c>
      <c r="G344" s="35">
        <v>1500000</v>
      </c>
      <c r="H344" s="7">
        <v>10</v>
      </c>
      <c r="I344" s="7" t="s">
        <v>68</v>
      </c>
      <c r="J344" s="46">
        <v>1620</v>
      </c>
      <c r="K344" s="46">
        <v>2018</v>
      </c>
      <c r="L344" s="46" t="s">
        <v>265</v>
      </c>
      <c r="M344" s="76"/>
      <c r="N344" s="7" t="s">
        <v>195</v>
      </c>
      <c r="O344" s="35">
        <v>933360</v>
      </c>
      <c r="P344" s="38">
        <v>11718850</v>
      </c>
      <c r="Q344" s="38">
        <v>4101597.5</v>
      </c>
      <c r="R344" s="36">
        <f t="shared" si="11"/>
        <v>7617252.5</v>
      </c>
      <c r="S344" s="36">
        <f t="array" ref="S344">IFERROR(IF($F344="","",IF($T344=0,0,IF($G344=$T344,$F344-SUM(IFERROR(INDEX($P:$P,MATCH(1,($E344=$E:$E)*($I344=$I:$I)*("Avance 20%"=$N:$N),0)),0),IFERROR(INDEX($P:$P,MATCH(1,($E344=$E:$E)*($I344=$I:$I)*("Avance 15%"=$N:$N),0)),0)),$T344*$H344))),"REVISAR")</f>
        <v>2984400</v>
      </c>
      <c r="T344" s="35">
        <f t="shared" si="9"/>
        <v>298440</v>
      </c>
      <c r="U344" s="30"/>
      <c r="V344" s="6"/>
    </row>
    <row r="345" spans="2:22" ht="28.5" hidden="1" customHeight="1" x14ac:dyDescent="0.25">
      <c r="B345" s="6" t="s">
        <v>135</v>
      </c>
      <c r="C345" s="32" t="s">
        <v>136</v>
      </c>
      <c r="D345" s="6" t="s">
        <v>199</v>
      </c>
      <c r="E345" s="6" t="s">
        <v>203</v>
      </c>
      <c r="F345" s="7">
        <v>11500000</v>
      </c>
      <c r="G345" s="35">
        <v>1000000</v>
      </c>
      <c r="H345" s="7">
        <v>11.5</v>
      </c>
      <c r="I345" s="7" t="s">
        <v>69</v>
      </c>
      <c r="J345" s="46">
        <v>1620</v>
      </c>
      <c r="K345" s="46">
        <v>2018</v>
      </c>
      <c r="L345" s="46" t="s">
        <v>265</v>
      </c>
      <c r="M345" s="76"/>
      <c r="N345" s="7" t="s">
        <v>192</v>
      </c>
      <c r="O345" s="35">
        <v>136300</v>
      </c>
      <c r="P345" s="38"/>
      <c r="Q345" s="38"/>
      <c r="R345" s="36" t="str">
        <f t="shared" si="11"/>
        <v/>
      </c>
      <c r="S345" s="36">
        <f t="array" ref="S345">IFERROR(IF($F345="","",IF($T345=0,0,IF($G345=$T345,$F345-SUM(IFERROR(INDEX($P:$P,MATCH(1,($E345=$E:$E)*($I345=$I:$I)*("Avance 20%"=$N:$N),0)),0),IFERROR(INDEX($P:$P,MATCH(1,($E345=$E:$E)*($I345=$I:$I)*("Avance 15%"=$N:$N),0)),0)),$T345*$H345))),"REVISAR")</f>
        <v>5234018</v>
      </c>
      <c r="T345" s="35">
        <f t="shared" si="9"/>
        <v>455132</v>
      </c>
      <c r="U345" s="30"/>
      <c r="V345" s="6"/>
    </row>
    <row r="346" spans="2:22" ht="28.5" hidden="1" customHeight="1" x14ac:dyDescent="0.25">
      <c r="B346" s="6" t="s">
        <v>135</v>
      </c>
      <c r="C346" s="32" t="s">
        <v>136</v>
      </c>
      <c r="D346" s="6" t="s">
        <v>199</v>
      </c>
      <c r="E346" s="6" t="s">
        <v>203</v>
      </c>
      <c r="F346" s="7">
        <v>11500000</v>
      </c>
      <c r="G346" s="35">
        <v>1000000</v>
      </c>
      <c r="H346" s="7">
        <v>11.5</v>
      </c>
      <c r="I346" s="7" t="s">
        <v>69</v>
      </c>
      <c r="J346" s="46">
        <v>1766</v>
      </c>
      <c r="K346" s="46">
        <v>2018</v>
      </c>
      <c r="L346" s="46" t="s">
        <v>265</v>
      </c>
      <c r="M346" s="76"/>
      <c r="N346" s="7" t="s">
        <v>192</v>
      </c>
      <c r="O346" s="35">
        <v>9000</v>
      </c>
      <c r="P346" s="7">
        <v>139500.00000000003</v>
      </c>
      <c r="Q346" s="7">
        <v>48825.000000000007</v>
      </c>
      <c r="R346" s="36">
        <f t="shared" si="11"/>
        <v>90675.000000000029</v>
      </c>
      <c r="S346" s="36">
        <f t="array" ref="S346">IFERROR(IF($F346="","",IF($T346=0,0,IF($G346=$T346,$F346-SUM(IFERROR(INDEX($P:$P,MATCH(1,($E346=$E:$E)*($I346=$I:$I)*("Avance 20%"=$N:$N),0)),0),IFERROR(INDEX($P:$P,MATCH(1,($E346=$E:$E)*($I346=$I:$I)*("Avance 15%"=$N:$N),0)),0)),$T346*$H346))),"REVISAR")</f>
        <v>5234018</v>
      </c>
      <c r="T346" s="35">
        <f t="shared" si="9"/>
        <v>455132</v>
      </c>
      <c r="U346" s="30"/>
      <c r="V346" s="6"/>
    </row>
    <row r="347" spans="2:22" ht="42.75" hidden="1" customHeight="1" x14ac:dyDescent="0.25">
      <c r="B347" s="6" t="s">
        <v>165</v>
      </c>
      <c r="C347" s="32" t="s">
        <v>166</v>
      </c>
      <c r="D347" s="6" t="s">
        <v>199</v>
      </c>
      <c r="E347" s="6" t="s">
        <v>207</v>
      </c>
      <c r="F347" s="7">
        <v>11500000</v>
      </c>
      <c r="G347" s="35">
        <v>1000000</v>
      </c>
      <c r="H347" s="7">
        <v>11.5</v>
      </c>
      <c r="I347" s="7" t="s">
        <v>69</v>
      </c>
      <c r="J347" s="46" t="s">
        <v>302</v>
      </c>
      <c r="K347" s="46">
        <v>2018</v>
      </c>
      <c r="L347" s="46" t="s">
        <v>264</v>
      </c>
      <c r="M347" s="77" t="s">
        <v>196</v>
      </c>
      <c r="N347" s="7" t="s">
        <v>190</v>
      </c>
      <c r="O347" s="35" t="s">
        <v>196</v>
      </c>
      <c r="P347" s="7">
        <v>2300000</v>
      </c>
      <c r="Q347" s="7">
        <v>0</v>
      </c>
      <c r="R347" s="36">
        <f t="shared" si="11"/>
        <v>2300000</v>
      </c>
      <c r="S347" s="36">
        <f t="array" ref="S347">IFERROR(IF($F347="","",IF($T347=0,0,IF($G347=$T347,$F347-SUM(IFERROR(INDEX($P:$P,MATCH(1,($E347=$E:$E)*($I347=$I:$I)*("Avance 20%"=$N:$N),0)),0),IFERROR(INDEX($P:$P,MATCH(1,($E347=$E:$E)*($I347=$I:$I)*("Avance 15%"=$N:$N),0)),0)),$T347*$H347))),"REVISAR")</f>
        <v>0</v>
      </c>
      <c r="T347" s="35">
        <f t="shared" ref="T347:T410" si="12">IF($G347="","",IF($G347-SUMIFS($O:$O,$E:$E,$E347,$I:$I,$I347)&lt;0,0,$G347-SUMIFS($O:$O,$E:$E,$E347,$I:$I,$I347)))</f>
        <v>0</v>
      </c>
      <c r="U347" s="30" t="s">
        <v>27</v>
      </c>
      <c r="V347" s="6"/>
    </row>
    <row r="348" spans="2:22" ht="42.75" hidden="1" customHeight="1" x14ac:dyDescent="0.25">
      <c r="B348" s="6" t="s">
        <v>165</v>
      </c>
      <c r="C348" s="32" t="s">
        <v>166</v>
      </c>
      <c r="D348" s="6" t="s">
        <v>199</v>
      </c>
      <c r="E348" s="6" t="s">
        <v>207</v>
      </c>
      <c r="F348" s="7">
        <v>11500000</v>
      </c>
      <c r="G348" s="35">
        <v>1000000</v>
      </c>
      <c r="H348" s="7">
        <v>11.5</v>
      </c>
      <c r="I348" s="7" t="s">
        <v>69</v>
      </c>
      <c r="J348" s="46">
        <v>1080</v>
      </c>
      <c r="K348" s="46">
        <v>2018</v>
      </c>
      <c r="L348" s="46" t="s">
        <v>265</v>
      </c>
      <c r="M348" s="77" t="s">
        <v>196</v>
      </c>
      <c r="N348" s="7" t="s">
        <v>189</v>
      </c>
      <c r="O348" s="35" t="s">
        <v>196</v>
      </c>
      <c r="P348" s="7">
        <v>1725000</v>
      </c>
      <c r="Q348" s="7">
        <v>0</v>
      </c>
      <c r="R348" s="36">
        <f t="shared" si="11"/>
        <v>1725000</v>
      </c>
      <c r="S348" s="36">
        <f t="array" ref="S348">IFERROR(IF($F348="","",IF($T348=0,0,IF($G348=$T348,$F348-SUM(IFERROR(INDEX($P:$P,MATCH(1,($E348=$E:$E)*($I348=$I:$I)*("Avance 20%"=$N:$N),0)),0),IFERROR(INDEX($P:$P,MATCH(1,($E348=$E:$E)*($I348=$I:$I)*("Avance 15%"=$N:$N),0)),0)),$T348*$H348))),"REVISAR")</f>
        <v>0</v>
      </c>
      <c r="T348" s="35">
        <f t="shared" si="12"/>
        <v>0</v>
      </c>
      <c r="U348" s="30" t="s">
        <v>27</v>
      </c>
      <c r="V348" s="6"/>
    </row>
    <row r="349" spans="2:22" ht="42.75" hidden="1" customHeight="1" x14ac:dyDescent="0.25">
      <c r="B349" s="6" t="s">
        <v>165</v>
      </c>
      <c r="C349" s="32" t="s">
        <v>166</v>
      </c>
      <c r="D349" s="6" t="s">
        <v>199</v>
      </c>
      <c r="E349" s="6" t="s">
        <v>207</v>
      </c>
      <c r="F349" s="7">
        <v>11500000</v>
      </c>
      <c r="G349" s="35">
        <v>1000000</v>
      </c>
      <c r="H349" s="7">
        <v>11.5</v>
      </c>
      <c r="I349" s="7" t="s">
        <v>69</v>
      </c>
      <c r="J349" s="46">
        <v>1622</v>
      </c>
      <c r="K349" s="46">
        <v>2018</v>
      </c>
      <c r="L349" s="46" t="s">
        <v>265</v>
      </c>
      <c r="M349" s="76"/>
      <c r="N349" s="7" t="s">
        <v>192</v>
      </c>
      <c r="O349" s="35">
        <f>225852+38400</f>
        <v>264252</v>
      </c>
      <c r="P349" s="7">
        <v>4360158</v>
      </c>
      <c r="Q349" s="7">
        <v>1526055.3</v>
      </c>
      <c r="R349" s="36">
        <f t="shared" si="11"/>
        <v>2834102.7</v>
      </c>
      <c r="S349" s="36">
        <f t="array" ref="S349">IFERROR(IF($F349="","",IF($T349=0,0,IF($G349=$T349,$F349-SUM(IFERROR(INDEX($P:$P,MATCH(1,($E349=$E:$E)*($I349=$I:$I)*("Avance 20%"=$N:$N),0)),0),IFERROR(INDEX($P:$P,MATCH(1,($E349=$E:$E)*($I349=$I:$I)*("Avance 15%"=$N:$N),0)),0)),$T349*$H349))),"REVISAR")</f>
        <v>0</v>
      </c>
      <c r="T349" s="35">
        <f t="shared" si="12"/>
        <v>0</v>
      </c>
      <c r="U349" s="30" t="s">
        <v>27</v>
      </c>
      <c r="V349" s="6"/>
    </row>
    <row r="350" spans="2:22" ht="42.75" hidden="1" customHeight="1" x14ac:dyDescent="0.25">
      <c r="B350" s="6" t="s">
        <v>165</v>
      </c>
      <c r="C350" s="32" t="s">
        <v>166</v>
      </c>
      <c r="D350" s="6" t="s">
        <v>199</v>
      </c>
      <c r="E350" s="6" t="s">
        <v>207</v>
      </c>
      <c r="F350" s="7">
        <v>11500000</v>
      </c>
      <c r="G350" s="35">
        <v>1000000</v>
      </c>
      <c r="H350" s="7">
        <v>11.5</v>
      </c>
      <c r="I350" s="7" t="s">
        <v>69</v>
      </c>
      <c r="J350" s="46">
        <v>1877</v>
      </c>
      <c r="K350" s="46">
        <v>2019</v>
      </c>
      <c r="L350" s="46" t="s">
        <v>267</v>
      </c>
      <c r="M350" s="76"/>
      <c r="N350" s="7" t="s">
        <v>192</v>
      </c>
      <c r="O350" s="35">
        <f>69000+24000+34500+7000</f>
        <v>134500</v>
      </c>
      <c r="P350" s="7">
        <v>2219250</v>
      </c>
      <c r="Q350" s="7">
        <v>776737.5</v>
      </c>
      <c r="R350" s="36">
        <f t="shared" si="11"/>
        <v>1442512.5</v>
      </c>
      <c r="S350" s="36">
        <f t="array" ref="S350">IFERROR(IF($F350="","",IF($T350=0,0,IF($G350=$T350,$F350-SUM(IFERROR(INDEX($P:$P,MATCH(1,($E350=$E:$E)*($I350=$I:$I)*("Avance 20%"=$N:$N),0)),0),IFERROR(INDEX($P:$P,MATCH(1,($E350=$E:$E)*($I350=$I:$I)*("Avance 15%"=$N:$N),0)),0)),$T350*$H350))),"REVISAR")</f>
        <v>0</v>
      </c>
      <c r="T350" s="35">
        <f t="shared" si="12"/>
        <v>0</v>
      </c>
      <c r="U350" s="30" t="s">
        <v>27</v>
      </c>
      <c r="V350" s="6"/>
    </row>
    <row r="351" spans="2:22" ht="42.75" hidden="1" customHeight="1" x14ac:dyDescent="0.25">
      <c r="B351" s="6" t="s">
        <v>165</v>
      </c>
      <c r="C351" s="32" t="s">
        <v>166</v>
      </c>
      <c r="D351" s="6" t="s">
        <v>199</v>
      </c>
      <c r="E351" s="6" t="s">
        <v>207</v>
      </c>
      <c r="F351" s="7">
        <v>11500000</v>
      </c>
      <c r="G351" s="35">
        <v>1000000</v>
      </c>
      <c r="H351" s="7">
        <v>11.5</v>
      </c>
      <c r="I351" s="7" t="s">
        <v>69</v>
      </c>
      <c r="J351" s="46">
        <v>2294</v>
      </c>
      <c r="K351" s="46">
        <v>2019</v>
      </c>
      <c r="L351" s="46" t="s">
        <v>267</v>
      </c>
      <c r="M351" s="76"/>
      <c r="N351" s="7" t="s">
        <v>192</v>
      </c>
      <c r="O351" s="35">
        <v>68000</v>
      </c>
      <c r="P351" s="7">
        <v>1122000</v>
      </c>
      <c r="Q351" s="7">
        <v>392700</v>
      </c>
      <c r="R351" s="36">
        <f t="shared" si="11"/>
        <v>729300</v>
      </c>
      <c r="S351" s="36">
        <f t="array" ref="S351">IFERROR(IF($F351="","",IF($T351=0,0,IF($G351=$T351,$F351-SUM(IFERROR(INDEX($P:$P,MATCH(1,($E351=$E:$E)*($I351=$I:$I)*("Avance 20%"=$N:$N),0)),0),IFERROR(INDEX($P:$P,MATCH(1,($E351=$E:$E)*($I351=$I:$I)*("Avance 15%"=$N:$N),0)),0)),$T351*$H351))),"REVISAR")</f>
        <v>0</v>
      </c>
      <c r="T351" s="35">
        <f t="shared" si="12"/>
        <v>0</v>
      </c>
      <c r="U351" s="30" t="s">
        <v>27</v>
      </c>
      <c r="V351" s="6"/>
    </row>
    <row r="352" spans="2:22" ht="42.75" hidden="1" customHeight="1" x14ac:dyDescent="0.25">
      <c r="B352" s="6" t="s">
        <v>165</v>
      </c>
      <c r="C352" s="32" t="s">
        <v>166</v>
      </c>
      <c r="D352" s="6" t="s">
        <v>199</v>
      </c>
      <c r="E352" s="6" t="s">
        <v>207</v>
      </c>
      <c r="F352" s="7">
        <v>11500000</v>
      </c>
      <c r="G352" s="35">
        <v>1000000</v>
      </c>
      <c r="H352" s="7">
        <v>11.5</v>
      </c>
      <c r="I352" s="7" t="s">
        <v>69</v>
      </c>
      <c r="J352" s="46">
        <v>2294</v>
      </c>
      <c r="K352" s="46">
        <v>2019</v>
      </c>
      <c r="L352" s="46" t="s">
        <v>267</v>
      </c>
      <c r="M352" s="76"/>
      <c r="N352" s="7" t="s">
        <v>192</v>
      </c>
      <c r="O352" s="35">
        <v>250000</v>
      </c>
      <c r="P352" s="7">
        <v>4125000</v>
      </c>
      <c r="Q352" s="7">
        <v>1032094.7</v>
      </c>
      <c r="R352" s="36">
        <f t="shared" si="11"/>
        <v>3092905.3</v>
      </c>
      <c r="S352" s="36">
        <f t="array" ref="S352">IFERROR(IF($F352="","",IF($T352=0,0,IF($G352=$T352,$F352-SUM(IFERROR(INDEX($P:$P,MATCH(1,($E352=$E:$E)*($I352=$I:$I)*("Avance 20%"=$N:$N),0)),0),IFERROR(INDEX($P:$P,MATCH(1,($E352=$E:$E)*($I352=$I:$I)*("Avance 15%"=$N:$N),0)),0)),$T352*$H352))),"REVISAR")</f>
        <v>0</v>
      </c>
      <c r="T352" s="35">
        <f t="shared" si="12"/>
        <v>0</v>
      </c>
      <c r="U352" s="30" t="s">
        <v>27</v>
      </c>
      <c r="V352" s="6"/>
    </row>
    <row r="353" spans="2:22" ht="42.75" hidden="1" customHeight="1" x14ac:dyDescent="0.25">
      <c r="B353" s="6" t="s">
        <v>165</v>
      </c>
      <c r="C353" s="32" t="s">
        <v>166</v>
      </c>
      <c r="D353" s="6" t="s">
        <v>199</v>
      </c>
      <c r="E353" s="6" t="s">
        <v>207</v>
      </c>
      <c r="F353" s="7">
        <v>11500000</v>
      </c>
      <c r="G353" s="35">
        <v>1000000</v>
      </c>
      <c r="H353" s="7">
        <v>11.5</v>
      </c>
      <c r="I353" s="7" t="s">
        <v>69</v>
      </c>
      <c r="J353" s="46">
        <v>2648</v>
      </c>
      <c r="K353" s="46">
        <v>2019</v>
      </c>
      <c r="L353" s="46" t="s">
        <v>267</v>
      </c>
      <c r="M353" s="76"/>
      <c r="N353" s="7" t="s">
        <v>192</v>
      </c>
      <c r="O353" s="35">
        <v>106000</v>
      </c>
      <c r="P353" s="7">
        <v>1749000</v>
      </c>
      <c r="Q353" s="7">
        <v>0</v>
      </c>
      <c r="R353" s="36">
        <f t="shared" si="11"/>
        <v>1749000</v>
      </c>
      <c r="S353" s="36">
        <f t="array" ref="S353">IFERROR(IF($F353="","",IF($T353=0,0,IF($G353=$T353,$F353-SUM(IFERROR(INDEX($P:$P,MATCH(1,($E353=$E:$E)*($I353=$I:$I)*("Avance 20%"=$N:$N),0)),0),IFERROR(INDEX($P:$P,MATCH(1,($E353=$E:$E)*($I353=$I:$I)*("Avance 15%"=$N:$N),0)),0)),$T353*$H353))),"REVISAR")</f>
        <v>0</v>
      </c>
      <c r="T353" s="35">
        <f t="shared" si="12"/>
        <v>0</v>
      </c>
      <c r="U353" s="30" t="s">
        <v>27</v>
      </c>
      <c r="V353" s="6"/>
    </row>
    <row r="354" spans="2:22" ht="42.75" hidden="1" customHeight="1" x14ac:dyDescent="0.25">
      <c r="B354" s="6" t="s">
        <v>165</v>
      </c>
      <c r="C354" s="32" t="s">
        <v>166</v>
      </c>
      <c r="D354" s="6" t="s">
        <v>199</v>
      </c>
      <c r="E354" s="6" t="s">
        <v>207</v>
      </c>
      <c r="F354" s="7">
        <v>11500000</v>
      </c>
      <c r="G354" s="35">
        <v>1000000</v>
      </c>
      <c r="H354" s="7">
        <v>11.5</v>
      </c>
      <c r="I354" s="7" t="s">
        <v>69</v>
      </c>
      <c r="J354" s="46">
        <v>2881</v>
      </c>
      <c r="K354" s="46">
        <v>2019</v>
      </c>
      <c r="L354" s="46" t="s">
        <v>267</v>
      </c>
      <c r="M354" s="76"/>
      <c r="N354" s="7" t="s">
        <v>192</v>
      </c>
      <c r="O354" s="35">
        <v>51500</v>
      </c>
      <c r="P354" s="7">
        <v>849750</v>
      </c>
      <c r="Q354" s="7">
        <v>297412.5</v>
      </c>
      <c r="R354" s="36">
        <f t="shared" si="11"/>
        <v>552337.5</v>
      </c>
      <c r="S354" s="36">
        <f t="array" ref="S354">IFERROR(IF($F354="","",IF($T354=0,0,IF($G354=$T354,$F354-SUM(IFERROR(INDEX($P:$P,MATCH(1,($E354=$E:$E)*($I354=$I:$I)*("Avance 20%"=$N:$N),0)),0),IFERROR(INDEX($P:$P,MATCH(1,($E354=$E:$E)*($I354=$I:$I)*("Avance 15%"=$N:$N),0)),0)),$T354*$H354))),"REVISAR")</f>
        <v>0</v>
      </c>
      <c r="T354" s="35">
        <f t="shared" si="12"/>
        <v>0</v>
      </c>
      <c r="U354" s="30" t="s">
        <v>27</v>
      </c>
      <c r="V354" s="6"/>
    </row>
    <row r="355" spans="2:22" ht="42.75" hidden="1" customHeight="1" x14ac:dyDescent="0.25">
      <c r="B355" s="6" t="s">
        <v>165</v>
      </c>
      <c r="C355" s="32" t="s">
        <v>166</v>
      </c>
      <c r="D355" s="6" t="s">
        <v>199</v>
      </c>
      <c r="E355" s="6" t="s">
        <v>207</v>
      </c>
      <c r="F355" s="7">
        <v>11500000</v>
      </c>
      <c r="G355" s="35">
        <v>1000000</v>
      </c>
      <c r="H355" s="7">
        <v>11.5</v>
      </c>
      <c r="I355" s="7" t="s">
        <v>69</v>
      </c>
      <c r="J355" s="45"/>
      <c r="K355" s="45"/>
      <c r="L355" s="45"/>
      <c r="M355" s="76"/>
      <c r="N355" s="7" t="s">
        <v>192</v>
      </c>
      <c r="O355" s="35">
        <v>125748</v>
      </c>
      <c r="P355" s="7">
        <v>2074842</v>
      </c>
      <c r="Q355" s="7">
        <v>0</v>
      </c>
      <c r="R355" s="36">
        <f t="shared" si="11"/>
        <v>2074842</v>
      </c>
      <c r="S355" s="36">
        <f t="array" ref="S355">IFERROR(IF($F355="","",IF($T355=0,0,IF($G355=$T355,$F355-SUM(IFERROR(INDEX($P:$P,MATCH(1,($E355=$E:$E)*($I355=$I:$I)*("Avance 20%"=$N:$N),0)),0),IFERROR(INDEX($P:$P,MATCH(1,($E355=$E:$E)*($I355=$I:$I)*("Avance 15%"=$N:$N),0)),0)),$T355*$H355))),"REVISAR")</f>
        <v>0</v>
      </c>
      <c r="T355" s="35">
        <f t="shared" si="12"/>
        <v>0</v>
      </c>
      <c r="U355" s="30" t="s">
        <v>27</v>
      </c>
      <c r="V355" s="6" t="s">
        <v>357</v>
      </c>
    </row>
    <row r="356" spans="2:22" ht="57" hidden="1" customHeight="1" x14ac:dyDescent="0.25">
      <c r="B356" s="6" t="s">
        <v>103</v>
      </c>
      <c r="C356" s="32" t="s">
        <v>75</v>
      </c>
      <c r="D356" s="47" t="s">
        <v>199</v>
      </c>
      <c r="E356" s="32" t="s">
        <v>76</v>
      </c>
      <c r="F356" s="7">
        <v>9200000</v>
      </c>
      <c r="G356" s="35">
        <v>800000</v>
      </c>
      <c r="H356" s="7">
        <v>11.5</v>
      </c>
      <c r="I356" s="7" t="s">
        <v>69</v>
      </c>
      <c r="J356" s="46" t="s">
        <v>303</v>
      </c>
      <c r="K356" s="46">
        <v>2018</v>
      </c>
      <c r="L356" s="46" t="s">
        <v>264</v>
      </c>
      <c r="M356" s="77" t="s">
        <v>196</v>
      </c>
      <c r="N356" s="7" t="s">
        <v>190</v>
      </c>
      <c r="O356" s="49" t="s">
        <v>196</v>
      </c>
      <c r="P356" s="7">
        <v>1840000</v>
      </c>
      <c r="Q356" s="7">
        <v>0</v>
      </c>
      <c r="R356" s="36">
        <f t="shared" si="11"/>
        <v>1840000</v>
      </c>
      <c r="S356" s="36">
        <f t="array" ref="S356">IFERROR(IF($F356="","",IF($T356=0,0,IF($G356=$T356,$F356-SUM(IFERROR(INDEX($P:$P,MATCH(1,($E356=$E:$E)*($I356=$I:$I)*("Avance 20%"=$N:$N),0)),0),IFERROR(INDEX($P:$P,MATCH(1,($E356=$E:$E)*($I356=$I:$I)*("Avance 15%"=$N:$N),0)),0)),$T356*$H356))),"REVISAR")</f>
        <v>0</v>
      </c>
      <c r="T356" s="35">
        <f t="shared" si="12"/>
        <v>0</v>
      </c>
      <c r="U356" s="30" t="s">
        <v>27</v>
      </c>
      <c r="V356" s="6"/>
    </row>
    <row r="357" spans="2:22" ht="57" hidden="1" customHeight="1" x14ac:dyDescent="0.25">
      <c r="B357" s="6" t="s">
        <v>103</v>
      </c>
      <c r="C357" s="32" t="s">
        <v>75</v>
      </c>
      <c r="D357" s="47" t="s">
        <v>199</v>
      </c>
      <c r="E357" s="32" t="s">
        <v>76</v>
      </c>
      <c r="F357" s="7">
        <v>9200000</v>
      </c>
      <c r="G357" s="35">
        <v>800000</v>
      </c>
      <c r="H357" s="7">
        <v>11.5</v>
      </c>
      <c r="I357" s="7" t="s">
        <v>69</v>
      </c>
      <c r="J357" s="46">
        <v>1204</v>
      </c>
      <c r="K357" s="46">
        <v>2018</v>
      </c>
      <c r="L357" s="46" t="s">
        <v>265</v>
      </c>
      <c r="M357" s="77" t="s">
        <v>196</v>
      </c>
      <c r="N357" s="7" t="s">
        <v>189</v>
      </c>
      <c r="O357" s="49" t="s">
        <v>196</v>
      </c>
      <c r="P357" s="7">
        <v>1380000</v>
      </c>
      <c r="Q357" s="7">
        <v>0</v>
      </c>
      <c r="R357" s="36">
        <f t="shared" si="11"/>
        <v>1380000</v>
      </c>
      <c r="S357" s="36">
        <f t="array" ref="S357">IFERROR(IF($F357="","",IF($T357=0,0,IF($G357=$T357,$F357-SUM(IFERROR(INDEX($P:$P,MATCH(1,($E357=$E:$E)*($I357=$I:$I)*("Avance 20%"=$N:$N),0)),0),IFERROR(INDEX($P:$P,MATCH(1,($E357=$E:$E)*($I357=$I:$I)*("Avance 15%"=$N:$N),0)),0)),$T357*$H357))),"REVISAR")</f>
        <v>0</v>
      </c>
      <c r="T357" s="35">
        <f t="shared" si="12"/>
        <v>0</v>
      </c>
      <c r="U357" s="30" t="s">
        <v>27</v>
      </c>
      <c r="V357" s="6"/>
    </row>
    <row r="358" spans="2:22" ht="57" hidden="1" customHeight="1" x14ac:dyDescent="0.25">
      <c r="B358" s="6" t="s">
        <v>103</v>
      </c>
      <c r="C358" s="32" t="s">
        <v>75</v>
      </c>
      <c r="D358" s="47" t="s">
        <v>199</v>
      </c>
      <c r="E358" s="32" t="s">
        <v>76</v>
      </c>
      <c r="F358" s="7">
        <v>9200000</v>
      </c>
      <c r="G358" s="35">
        <v>800000</v>
      </c>
      <c r="H358" s="7">
        <v>11.5</v>
      </c>
      <c r="I358" s="7" t="s">
        <v>69</v>
      </c>
      <c r="J358" s="46">
        <v>1481</v>
      </c>
      <c r="K358" s="46">
        <v>2018</v>
      </c>
      <c r="L358" s="46" t="s">
        <v>265</v>
      </c>
      <c r="M358" s="76"/>
      <c r="N358" s="7" t="s">
        <v>192</v>
      </c>
      <c r="O358" s="49">
        <v>290900</v>
      </c>
      <c r="P358" s="7">
        <v>5090750</v>
      </c>
      <c r="Q358" s="7">
        <v>1781762.5</v>
      </c>
      <c r="R358" s="36">
        <f t="shared" si="11"/>
        <v>3308987.5</v>
      </c>
      <c r="S358" s="36">
        <f t="array" ref="S358">IFERROR(IF($F358="","",IF($T358=0,0,IF($G358=$T358,$F358-SUM(IFERROR(INDEX($P:$P,MATCH(1,($E358=$E:$E)*($I358=$I:$I)*("Avance 20%"=$N:$N),0)),0),IFERROR(INDEX($P:$P,MATCH(1,($E358=$E:$E)*($I358=$I:$I)*("Avance 15%"=$N:$N),0)),0)),$T358*$H358))),"REVISAR")</f>
        <v>0</v>
      </c>
      <c r="T358" s="35">
        <f t="shared" si="12"/>
        <v>0</v>
      </c>
      <c r="U358" s="30" t="s">
        <v>27</v>
      </c>
      <c r="V358" s="6"/>
    </row>
    <row r="359" spans="2:22" ht="57" hidden="1" customHeight="1" x14ac:dyDescent="0.25">
      <c r="B359" s="6" t="s">
        <v>103</v>
      </c>
      <c r="C359" s="32" t="s">
        <v>75</v>
      </c>
      <c r="D359" s="47" t="s">
        <v>199</v>
      </c>
      <c r="E359" s="32" t="s">
        <v>76</v>
      </c>
      <c r="F359" s="7">
        <v>9200000</v>
      </c>
      <c r="G359" s="35">
        <v>800000</v>
      </c>
      <c r="H359" s="7">
        <v>11.5</v>
      </c>
      <c r="I359" s="7" t="s">
        <v>69</v>
      </c>
      <c r="J359" s="46">
        <v>391</v>
      </c>
      <c r="K359" s="46">
        <v>2019</v>
      </c>
      <c r="L359" s="46" t="s">
        <v>267</v>
      </c>
      <c r="M359" s="76"/>
      <c r="N359" s="7" t="s">
        <v>192</v>
      </c>
      <c r="O359" s="49">
        <v>72200</v>
      </c>
      <c r="P359" s="7">
        <v>1263500</v>
      </c>
      <c r="Q359" s="7">
        <v>442225</v>
      </c>
      <c r="R359" s="36">
        <f t="shared" si="11"/>
        <v>821275</v>
      </c>
      <c r="S359" s="36">
        <f t="array" ref="S359">IFERROR(IF($F359="","",IF($T359=0,0,IF($G359=$T359,$F359-SUM(IFERROR(INDEX($P:$P,MATCH(1,($E359=$E:$E)*($I359=$I:$I)*("Avance 20%"=$N:$N),0)),0),IFERROR(INDEX($P:$P,MATCH(1,($E359=$E:$E)*($I359=$I:$I)*("Avance 15%"=$N:$N),0)),0)),$T359*$H359))),"REVISAR")</f>
        <v>0</v>
      </c>
      <c r="T359" s="35">
        <f t="shared" si="12"/>
        <v>0</v>
      </c>
      <c r="U359" s="30" t="s">
        <v>27</v>
      </c>
      <c r="V359" s="6"/>
    </row>
    <row r="360" spans="2:22" ht="57" hidden="1" customHeight="1" x14ac:dyDescent="0.25">
      <c r="B360" s="6" t="s">
        <v>103</v>
      </c>
      <c r="C360" s="32" t="s">
        <v>75</v>
      </c>
      <c r="D360" s="47" t="s">
        <v>199</v>
      </c>
      <c r="E360" s="32" t="s">
        <v>76</v>
      </c>
      <c r="F360" s="7">
        <v>9200000</v>
      </c>
      <c r="G360" s="35">
        <v>800000</v>
      </c>
      <c r="H360" s="7">
        <v>11.5</v>
      </c>
      <c r="I360" s="7" t="s">
        <v>69</v>
      </c>
      <c r="J360" s="46">
        <v>1098</v>
      </c>
      <c r="K360" s="46">
        <v>2019</v>
      </c>
      <c r="L360" s="46" t="s">
        <v>267</v>
      </c>
      <c r="M360" s="76"/>
      <c r="N360" s="7" t="s">
        <v>192</v>
      </c>
      <c r="O360" s="49">
        <v>100000</v>
      </c>
      <c r="P360" s="7">
        <v>1750000</v>
      </c>
      <c r="Q360" s="7">
        <v>612500</v>
      </c>
      <c r="R360" s="36">
        <f t="shared" si="11"/>
        <v>1137500</v>
      </c>
      <c r="S360" s="36">
        <f t="array" ref="S360">IFERROR(IF($F360="","",IF($T360=0,0,IF($G360=$T360,$F360-SUM(IFERROR(INDEX($P:$P,MATCH(1,($E360=$E:$E)*($I360=$I:$I)*("Avance 20%"=$N:$N),0)),0),IFERROR(INDEX($P:$P,MATCH(1,($E360=$E:$E)*($I360=$I:$I)*("Avance 15%"=$N:$N),0)),0)),$T360*$H360))),"REVISAR")</f>
        <v>0</v>
      </c>
      <c r="T360" s="35">
        <f t="shared" si="12"/>
        <v>0</v>
      </c>
      <c r="U360" s="30" t="s">
        <v>27</v>
      </c>
      <c r="V360" s="6"/>
    </row>
    <row r="361" spans="2:22" ht="57" hidden="1" customHeight="1" x14ac:dyDescent="0.25">
      <c r="B361" s="6" t="s">
        <v>103</v>
      </c>
      <c r="C361" s="32" t="s">
        <v>75</v>
      </c>
      <c r="D361" s="47" t="s">
        <v>199</v>
      </c>
      <c r="E361" s="32" t="s">
        <v>76</v>
      </c>
      <c r="F361" s="7">
        <v>9200000</v>
      </c>
      <c r="G361" s="35">
        <v>800000</v>
      </c>
      <c r="H361" s="7">
        <v>11.5</v>
      </c>
      <c r="I361" s="7" t="s">
        <v>69</v>
      </c>
      <c r="J361" s="46">
        <v>2455</v>
      </c>
      <c r="K361" s="46">
        <v>2019</v>
      </c>
      <c r="L361" s="46" t="s">
        <v>267</v>
      </c>
      <c r="M361" s="76"/>
      <c r="N361" s="7" t="s">
        <v>192</v>
      </c>
      <c r="O361" s="49">
        <v>145900</v>
      </c>
      <c r="P361" s="7">
        <v>2553250</v>
      </c>
      <c r="Q361" s="7">
        <v>0</v>
      </c>
      <c r="R361" s="36">
        <f t="shared" si="11"/>
        <v>2553250</v>
      </c>
      <c r="S361" s="36">
        <f t="array" ref="S361">IFERROR(IF($F361="","",IF($T361=0,0,IF($G361=$T361,$F361-SUM(IFERROR(INDEX($P:$P,MATCH(1,($E361=$E:$E)*($I361=$I:$I)*("Avance 20%"=$N:$N),0)),0),IFERROR(INDEX($P:$P,MATCH(1,($E361=$E:$E)*($I361=$I:$I)*("Avance 15%"=$N:$N),0)),0)),$T361*$H361))),"REVISAR")</f>
        <v>0</v>
      </c>
      <c r="T361" s="35">
        <f t="shared" si="12"/>
        <v>0</v>
      </c>
      <c r="U361" s="30" t="s">
        <v>27</v>
      </c>
      <c r="V361" s="6"/>
    </row>
    <row r="362" spans="2:22" ht="57" hidden="1" customHeight="1" x14ac:dyDescent="0.25">
      <c r="B362" s="6" t="s">
        <v>103</v>
      </c>
      <c r="C362" s="32" t="s">
        <v>75</v>
      </c>
      <c r="D362" s="47" t="s">
        <v>199</v>
      </c>
      <c r="E362" s="32" t="s">
        <v>76</v>
      </c>
      <c r="F362" s="7">
        <v>9200000</v>
      </c>
      <c r="G362" s="35">
        <v>800000</v>
      </c>
      <c r="H362" s="7">
        <v>11.5</v>
      </c>
      <c r="I362" s="7" t="s">
        <v>69</v>
      </c>
      <c r="J362" s="46">
        <v>2455</v>
      </c>
      <c r="K362" s="46">
        <v>2019</v>
      </c>
      <c r="L362" s="46" t="s">
        <v>267</v>
      </c>
      <c r="M362" s="76"/>
      <c r="N362" s="7" t="s">
        <v>192</v>
      </c>
      <c r="O362" s="49">
        <v>274</v>
      </c>
      <c r="P362" s="7">
        <v>4795</v>
      </c>
      <c r="Q362" s="7">
        <v>0</v>
      </c>
      <c r="R362" s="36">
        <f t="shared" si="11"/>
        <v>4795</v>
      </c>
      <c r="S362" s="36">
        <f t="array" ref="S362">IFERROR(IF($F362="","",IF($T362=0,0,IF($G362=$T362,$F362-SUM(IFERROR(INDEX($P:$P,MATCH(1,($E362=$E:$E)*($I362=$I:$I)*("Avance 20%"=$N:$N),0)),0),IFERROR(INDEX($P:$P,MATCH(1,($E362=$E:$E)*($I362=$I:$I)*("Avance 15%"=$N:$N),0)),0)),$T362*$H362))),"REVISAR")</f>
        <v>0</v>
      </c>
      <c r="T362" s="35">
        <f t="shared" si="12"/>
        <v>0</v>
      </c>
      <c r="U362" s="30" t="s">
        <v>27</v>
      </c>
      <c r="V362" s="6"/>
    </row>
    <row r="363" spans="2:22" ht="57" hidden="1" customHeight="1" x14ac:dyDescent="0.25">
      <c r="B363" s="6" t="s">
        <v>103</v>
      </c>
      <c r="C363" s="32" t="s">
        <v>75</v>
      </c>
      <c r="D363" s="47" t="s">
        <v>199</v>
      </c>
      <c r="E363" s="32" t="s">
        <v>76</v>
      </c>
      <c r="F363" s="7">
        <v>9200000</v>
      </c>
      <c r="G363" s="35">
        <v>800000</v>
      </c>
      <c r="H363" s="7">
        <v>11.5</v>
      </c>
      <c r="I363" s="7" t="s">
        <v>69</v>
      </c>
      <c r="J363" s="46">
        <v>2811</v>
      </c>
      <c r="K363" s="46">
        <v>2019</v>
      </c>
      <c r="L363" s="46" t="s">
        <v>267</v>
      </c>
      <c r="M363" s="78" t="s">
        <v>78</v>
      </c>
      <c r="N363" s="7" t="s">
        <v>192</v>
      </c>
      <c r="O363" s="49">
        <v>101000</v>
      </c>
      <c r="P363" s="7">
        <v>1767500</v>
      </c>
      <c r="Q363" s="7">
        <v>383512.5</v>
      </c>
      <c r="R363" s="36">
        <f t="shared" si="11"/>
        <v>1383987.5</v>
      </c>
      <c r="S363" s="36">
        <f t="array" ref="S363">IFERROR(IF($F363="","",IF($T363=0,0,IF($G363=$T363,$F363-SUM(IFERROR(INDEX($P:$P,MATCH(1,($E363=$E:$E)*($I363=$I:$I)*("Avance 20%"=$N:$N),0)),0),IFERROR(INDEX($P:$P,MATCH(1,($E363=$E:$E)*($I363=$I:$I)*("Avance 15%"=$N:$N),0)),0)),$T363*$H363))),"REVISAR")</f>
        <v>0</v>
      </c>
      <c r="T363" s="35">
        <f t="shared" si="12"/>
        <v>0</v>
      </c>
      <c r="U363" s="30" t="s">
        <v>27</v>
      </c>
      <c r="V363" s="6"/>
    </row>
    <row r="364" spans="2:22" ht="57" hidden="1" customHeight="1" x14ac:dyDescent="0.25">
      <c r="B364" s="6" t="s">
        <v>103</v>
      </c>
      <c r="C364" s="32" t="s">
        <v>75</v>
      </c>
      <c r="D364" s="47" t="s">
        <v>199</v>
      </c>
      <c r="E364" s="32" t="s">
        <v>76</v>
      </c>
      <c r="F364" s="7">
        <v>9200000</v>
      </c>
      <c r="G364" s="35">
        <v>800000</v>
      </c>
      <c r="H364" s="7">
        <v>11.5</v>
      </c>
      <c r="I364" s="7" t="s">
        <v>69</v>
      </c>
      <c r="J364" s="46">
        <v>2811</v>
      </c>
      <c r="K364" s="46">
        <v>2019</v>
      </c>
      <c r="L364" s="46" t="s">
        <v>267</v>
      </c>
      <c r="M364" s="78" t="s">
        <v>79</v>
      </c>
      <c r="N364" s="7" t="s">
        <v>192</v>
      </c>
      <c r="O364" s="49">
        <v>89726</v>
      </c>
      <c r="P364" s="7">
        <v>1570205</v>
      </c>
      <c r="Q364" s="7">
        <v>0</v>
      </c>
      <c r="R364" s="36">
        <f t="shared" si="11"/>
        <v>1570205</v>
      </c>
      <c r="S364" s="36">
        <f t="array" ref="S364">IFERROR(IF($F364="","",IF($T364=0,0,IF($G364=$T364,$F364-SUM(IFERROR(INDEX($P:$P,MATCH(1,($E364=$E:$E)*($I364=$I:$I)*("Avance 20%"=$N:$N),0)),0),IFERROR(INDEX($P:$P,MATCH(1,($E364=$E:$E)*($I364=$I:$I)*("Avance 15%"=$N:$N),0)),0)),$T364*$H364))),"REVISAR")</f>
        <v>0</v>
      </c>
      <c r="T364" s="35">
        <f t="shared" si="12"/>
        <v>0</v>
      </c>
      <c r="U364" s="30" t="s">
        <v>27</v>
      </c>
      <c r="V364" s="6"/>
    </row>
    <row r="365" spans="2:22" ht="85.5" hidden="1" customHeight="1" x14ac:dyDescent="0.25">
      <c r="B365" s="6" t="s">
        <v>180</v>
      </c>
      <c r="C365" s="32" t="s">
        <v>181</v>
      </c>
      <c r="D365" s="6" t="s">
        <v>187</v>
      </c>
      <c r="E365" s="6" t="s">
        <v>182</v>
      </c>
      <c r="F365" s="7">
        <v>1725000</v>
      </c>
      <c r="G365" s="35">
        <v>150000</v>
      </c>
      <c r="H365" s="7">
        <v>11.5</v>
      </c>
      <c r="I365" s="7" t="s">
        <v>69</v>
      </c>
      <c r="J365" s="37">
        <v>2138</v>
      </c>
      <c r="K365" s="46">
        <v>2019</v>
      </c>
      <c r="L365" s="46" t="s">
        <v>267</v>
      </c>
      <c r="M365" s="77" t="s">
        <v>196</v>
      </c>
      <c r="N365" s="7" t="s">
        <v>190</v>
      </c>
      <c r="O365" s="35" t="s">
        <v>196</v>
      </c>
      <c r="P365" s="7">
        <v>345000</v>
      </c>
      <c r="Q365" s="7">
        <v>0</v>
      </c>
      <c r="R365" s="36">
        <f t="shared" si="11"/>
        <v>345000</v>
      </c>
      <c r="S365" s="36">
        <f t="array" ref="S365">IFERROR(IF($F365="","",IF($T365=0,0,IF($G365=$T365,$F365-SUM(IFERROR(INDEX($P:$P,MATCH(1,($E365=$E:$E)*($I365=$I:$I)*("Avance 20%"=$N:$N),0)),0),IFERROR(INDEX($P:$P,MATCH(1,($E365=$E:$E)*($I365=$I:$I)*("Avance 15%"=$N:$N),0)),0)),$T365*$H365))),"REVISAR")</f>
        <v>1380000</v>
      </c>
      <c r="T365" s="35">
        <f t="shared" si="12"/>
        <v>150000</v>
      </c>
      <c r="U365" s="30"/>
      <c r="V365" s="6"/>
    </row>
    <row r="366" spans="2:22" ht="42.75" hidden="1" customHeight="1" x14ac:dyDescent="0.25">
      <c r="B366" s="6" t="s">
        <v>132</v>
      </c>
      <c r="C366" s="32" t="s">
        <v>133</v>
      </c>
      <c r="D366" s="6" t="s">
        <v>187</v>
      </c>
      <c r="E366" s="6" t="s">
        <v>134</v>
      </c>
      <c r="F366" s="7">
        <v>1050000</v>
      </c>
      <c r="G366" s="35">
        <v>100000</v>
      </c>
      <c r="H366" s="7">
        <v>10.5</v>
      </c>
      <c r="I366" s="7" t="s">
        <v>69</v>
      </c>
      <c r="J366" s="37">
        <v>2058</v>
      </c>
      <c r="K366" s="46">
        <v>2019</v>
      </c>
      <c r="L366" s="46" t="s">
        <v>267</v>
      </c>
      <c r="M366" s="77" t="s">
        <v>196</v>
      </c>
      <c r="N366" s="7" t="s">
        <v>190</v>
      </c>
      <c r="O366" s="35" t="s">
        <v>196</v>
      </c>
      <c r="P366" s="7">
        <v>210000</v>
      </c>
      <c r="Q366" s="7">
        <v>0</v>
      </c>
      <c r="R366" s="36">
        <f t="shared" si="11"/>
        <v>210000</v>
      </c>
      <c r="S366" s="36">
        <f t="array" ref="S366">IFERROR(IF($F366="","",IF($T366=0,0,IF($G366=$T366,$F366-SUM(IFERROR(INDEX($P:$P,MATCH(1,($E366=$E:$E)*($I366=$I:$I)*("Avance 20%"=$N:$N),0)),0),IFERROR(INDEX($P:$P,MATCH(1,($E366=$E:$E)*($I366=$I:$I)*("Avance 15%"=$N:$N),0)),0)),$T366*$H366))),"REVISAR")</f>
        <v>840000</v>
      </c>
      <c r="T366" s="35">
        <f t="shared" si="12"/>
        <v>100000</v>
      </c>
      <c r="U366" s="30"/>
      <c r="V366" s="6"/>
    </row>
    <row r="367" spans="2:22" ht="42.75" hidden="1" customHeight="1" x14ac:dyDescent="0.25">
      <c r="B367" s="6" t="s">
        <v>183</v>
      </c>
      <c r="C367" s="32" t="s">
        <v>184</v>
      </c>
      <c r="D367" s="6" t="s">
        <v>187</v>
      </c>
      <c r="E367" s="6" t="s">
        <v>185</v>
      </c>
      <c r="F367" s="7">
        <v>575000</v>
      </c>
      <c r="G367" s="7">
        <v>50000</v>
      </c>
      <c r="H367" s="35">
        <v>11.5</v>
      </c>
      <c r="I367" s="7" t="s">
        <v>69</v>
      </c>
      <c r="J367" s="37">
        <v>2054</v>
      </c>
      <c r="K367" s="46">
        <v>2019</v>
      </c>
      <c r="L367" s="46" t="s">
        <v>267</v>
      </c>
      <c r="M367" s="77" t="s">
        <v>196</v>
      </c>
      <c r="N367" s="7" t="s">
        <v>190</v>
      </c>
      <c r="O367" s="35" t="s">
        <v>196</v>
      </c>
      <c r="P367" s="7">
        <v>115000</v>
      </c>
      <c r="Q367" s="7">
        <v>0</v>
      </c>
      <c r="R367" s="36">
        <f t="shared" si="11"/>
        <v>115000</v>
      </c>
      <c r="S367" s="36">
        <f t="array" ref="S367">IFERROR(IF($F367="","",IF($T367=0,0,IF($G367=$T367,$F367-SUM(IFERROR(INDEX($P:$P,MATCH(1,($E367=$E:$E)*($I367=$I:$I)*("Avance 20%"=$N:$N),0)),0),IFERROR(INDEX($P:$P,MATCH(1,($E367=$E:$E)*($I367=$I:$I)*("Avance 15%"=$N:$N),0)),0)),$T367*$H367))),"REVISAR")</f>
        <v>460000</v>
      </c>
      <c r="T367" s="35">
        <f t="shared" si="12"/>
        <v>50000</v>
      </c>
      <c r="U367" s="30"/>
      <c r="V367" s="6"/>
    </row>
    <row r="368" spans="2:22" ht="42.75" hidden="1" customHeight="1" x14ac:dyDescent="0.25">
      <c r="B368" s="6" t="s">
        <v>110</v>
      </c>
      <c r="C368" s="6" t="s">
        <v>111</v>
      </c>
      <c r="D368" s="6" t="s">
        <v>187</v>
      </c>
      <c r="E368" s="6" t="s">
        <v>112</v>
      </c>
      <c r="F368" s="7">
        <v>2300000</v>
      </c>
      <c r="G368" s="35">
        <v>200000</v>
      </c>
      <c r="H368" s="7">
        <v>11.5</v>
      </c>
      <c r="I368" s="7" t="s">
        <v>69</v>
      </c>
      <c r="J368" s="46">
        <v>2049</v>
      </c>
      <c r="K368" s="46">
        <v>2019</v>
      </c>
      <c r="L368" s="46" t="s">
        <v>267</v>
      </c>
      <c r="M368" s="77" t="s">
        <v>196</v>
      </c>
      <c r="N368" s="7" t="s">
        <v>190</v>
      </c>
      <c r="O368" s="35" t="s">
        <v>196</v>
      </c>
      <c r="P368" s="7">
        <v>460000</v>
      </c>
      <c r="Q368" s="7">
        <v>0</v>
      </c>
      <c r="R368" s="36">
        <f t="shared" si="11"/>
        <v>460000</v>
      </c>
      <c r="S368" s="36">
        <f t="array" ref="S368">IFERROR(IF($F368="","",IF($T368=0,0,IF($G368=$T368,$F368-SUM(IFERROR(INDEX($P:$P,MATCH(1,($E368=$E:$E)*($I368=$I:$I)*("Avance 20%"=$N:$N),0)),0),IFERROR(INDEX($P:$P,MATCH(1,($E368=$E:$E)*($I368=$I:$I)*("Avance 15%"=$N:$N),0)),0)),$T368*$H368))),"REVISAR")</f>
        <v>1840000</v>
      </c>
      <c r="T368" s="35">
        <f t="shared" si="12"/>
        <v>200000</v>
      </c>
      <c r="U368" s="30"/>
      <c r="V368" s="6"/>
    </row>
    <row r="369" spans="2:22" ht="42.75" hidden="1" customHeight="1" x14ac:dyDescent="0.25">
      <c r="B369" s="6" t="s">
        <v>129</v>
      </c>
      <c r="C369" s="32" t="s">
        <v>130</v>
      </c>
      <c r="D369" s="6" t="s">
        <v>187</v>
      </c>
      <c r="E369" s="6" t="s">
        <v>131</v>
      </c>
      <c r="F369" s="7">
        <v>10350000</v>
      </c>
      <c r="G369" s="35">
        <v>900000</v>
      </c>
      <c r="H369" s="7">
        <v>11.5</v>
      </c>
      <c r="I369" s="7" t="s">
        <v>69</v>
      </c>
      <c r="J369" s="37">
        <v>2060</v>
      </c>
      <c r="K369" s="46">
        <v>2019</v>
      </c>
      <c r="L369" s="46" t="s">
        <v>267</v>
      </c>
      <c r="M369" s="77" t="s">
        <v>196</v>
      </c>
      <c r="N369" s="7" t="s">
        <v>190</v>
      </c>
      <c r="O369" s="35" t="s">
        <v>196</v>
      </c>
      <c r="P369" s="7">
        <v>2070000</v>
      </c>
      <c r="Q369" s="7">
        <v>0</v>
      </c>
      <c r="R369" s="36">
        <f t="shared" si="11"/>
        <v>2070000</v>
      </c>
      <c r="S369" s="36">
        <f t="array" ref="S369">IFERROR(IF($F369="","",IF($T369=0,0,IF($G369=$T369,$F369-SUM(IFERROR(INDEX($P:$P,MATCH(1,($E369=$E:$E)*($I369=$I:$I)*("Avance 20%"=$N:$N),0)),0),IFERROR(INDEX($P:$P,MATCH(1,($E369=$E:$E)*($I369=$I:$I)*("Avance 15%"=$N:$N),0)),0)),$T369*$H369))),"REVISAR")</f>
        <v>6727500</v>
      </c>
      <c r="T369" s="35">
        <f t="shared" si="12"/>
        <v>900000</v>
      </c>
      <c r="U369" s="30"/>
      <c r="V369" s="6"/>
    </row>
    <row r="370" spans="2:22" ht="42.75" hidden="1" customHeight="1" x14ac:dyDescent="0.25">
      <c r="B370" s="6" t="s">
        <v>129</v>
      </c>
      <c r="C370" s="32" t="s">
        <v>130</v>
      </c>
      <c r="D370" s="6" t="s">
        <v>187</v>
      </c>
      <c r="E370" s="6" t="s">
        <v>131</v>
      </c>
      <c r="F370" s="7">
        <v>10350000</v>
      </c>
      <c r="G370" s="35">
        <v>900000</v>
      </c>
      <c r="H370" s="7">
        <v>11.5</v>
      </c>
      <c r="I370" s="7" t="s">
        <v>69</v>
      </c>
      <c r="J370" s="46">
        <v>508</v>
      </c>
      <c r="K370" s="46">
        <v>2019</v>
      </c>
      <c r="L370" s="46" t="s">
        <v>267</v>
      </c>
      <c r="M370" s="77" t="s">
        <v>196</v>
      </c>
      <c r="N370" s="7" t="s">
        <v>189</v>
      </c>
      <c r="O370" s="35" t="s">
        <v>196</v>
      </c>
      <c r="P370" s="7">
        <v>1552500</v>
      </c>
      <c r="Q370" s="7">
        <v>0</v>
      </c>
      <c r="R370" s="36">
        <f t="shared" si="11"/>
        <v>1552500</v>
      </c>
      <c r="S370" s="36">
        <f t="array" ref="S370">IFERROR(IF($F370="","",IF($T370=0,0,IF($G370=$T370,$F370-SUM(IFERROR(INDEX($P:$P,MATCH(1,($E370=$E:$E)*($I370=$I:$I)*("Avance 20%"=$N:$N),0)),0),IFERROR(INDEX($P:$P,MATCH(1,($E370=$E:$E)*($I370=$I:$I)*("Avance 15%"=$N:$N),0)),0)),$T370*$H370))),"REVISAR")</f>
        <v>6727500</v>
      </c>
      <c r="T370" s="35">
        <f t="shared" si="12"/>
        <v>900000</v>
      </c>
      <c r="U370" s="30"/>
      <c r="V370" s="6"/>
    </row>
    <row r="371" spans="2:22" ht="42.75" hidden="1" customHeight="1" x14ac:dyDescent="0.25">
      <c r="B371" s="6" t="s">
        <v>48</v>
      </c>
      <c r="C371" s="32" t="s">
        <v>125</v>
      </c>
      <c r="D371" s="6" t="s">
        <v>187</v>
      </c>
      <c r="E371" s="6" t="s">
        <v>126</v>
      </c>
      <c r="F371" s="38">
        <v>8600000</v>
      </c>
      <c r="G371" s="39">
        <v>400000</v>
      </c>
      <c r="H371" s="38">
        <v>11.5</v>
      </c>
      <c r="I371" s="7" t="s">
        <v>68</v>
      </c>
      <c r="J371" s="46">
        <v>2057</v>
      </c>
      <c r="K371" s="46">
        <v>2019</v>
      </c>
      <c r="L371" s="46" t="s">
        <v>267</v>
      </c>
      <c r="M371" s="77" t="s">
        <v>196</v>
      </c>
      <c r="N371" s="7" t="s">
        <v>190</v>
      </c>
      <c r="O371" s="35" t="s">
        <v>196</v>
      </c>
      <c r="P371" s="7">
        <v>860000</v>
      </c>
      <c r="Q371" s="7">
        <v>0</v>
      </c>
      <c r="R371" s="36">
        <f t="shared" si="11"/>
        <v>860000</v>
      </c>
      <c r="S371" s="36">
        <f t="array" ref="S371">IFERROR(IF($F371="","",IF($T371=0,0,IF($G371=$T371,$F371-SUM(IFERROR(INDEX($P:$P,MATCH(1,($E371=$E:$E)*($I371=$I:$I)*("Avance 20%"=$N:$N),0)),0),IFERROR(INDEX($P:$P,MATCH(1,($E371=$E:$E)*($I371=$I:$I)*("Avance 15%"=$N:$N),0)),0)),$T371*$H371))),"REVISAR")</f>
        <v>2761150</v>
      </c>
      <c r="T371" s="35">
        <f t="shared" si="12"/>
        <v>240100</v>
      </c>
      <c r="U371" s="30"/>
      <c r="V371" s="6"/>
    </row>
    <row r="372" spans="2:22" ht="42.75" hidden="1" customHeight="1" x14ac:dyDescent="0.25">
      <c r="B372" s="6" t="s">
        <v>48</v>
      </c>
      <c r="C372" s="32" t="s">
        <v>125</v>
      </c>
      <c r="D372" s="6" t="s">
        <v>187</v>
      </c>
      <c r="E372" s="6" t="s">
        <v>126</v>
      </c>
      <c r="F372" s="38">
        <v>8600000</v>
      </c>
      <c r="G372" s="39">
        <v>400000</v>
      </c>
      <c r="H372" s="38">
        <v>11.5</v>
      </c>
      <c r="I372" s="7" t="s">
        <v>69</v>
      </c>
      <c r="J372" s="46">
        <v>2057</v>
      </c>
      <c r="K372" s="46">
        <v>2019</v>
      </c>
      <c r="L372" s="46" t="s">
        <v>267</v>
      </c>
      <c r="M372" s="77" t="s">
        <v>196</v>
      </c>
      <c r="N372" s="7" t="s">
        <v>190</v>
      </c>
      <c r="O372" s="35" t="s">
        <v>196</v>
      </c>
      <c r="P372" s="7">
        <v>860000</v>
      </c>
      <c r="Q372" s="7">
        <v>0</v>
      </c>
      <c r="R372" s="36">
        <f t="shared" si="11"/>
        <v>860000</v>
      </c>
      <c r="S372" s="36">
        <f t="array" ref="S372">IFERROR(IF($F372="","",IF($T372=0,0,IF($G372=$T372,$F372-SUM(IFERROR(INDEX($P:$P,MATCH(1,($E372=$E:$E)*($I372=$I:$I)*("Avance 20%"=$N:$N),0)),0),IFERROR(INDEX($P:$P,MATCH(1,($E372=$E:$E)*($I372=$I:$I)*("Avance 15%"=$N:$N),0)),0)),$T372*$H372))),"REVISAR")</f>
        <v>684825</v>
      </c>
      <c r="T372" s="35">
        <f t="shared" si="12"/>
        <v>59550</v>
      </c>
      <c r="U372" s="30"/>
      <c r="V372" s="6"/>
    </row>
    <row r="373" spans="2:22" ht="42.75" hidden="1" customHeight="1" x14ac:dyDescent="0.25">
      <c r="B373" s="6" t="s">
        <v>48</v>
      </c>
      <c r="C373" s="32" t="s">
        <v>125</v>
      </c>
      <c r="D373" s="6" t="s">
        <v>187</v>
      </c>
      <c r="E373" s="6" t="s">
        <v>126</v>
      </c>
      <c r="F373" s="38">
        <v>8600000</v>
      </c>
      <c r="G373" s="39">
        <v>400000</v>
      </c>
      <c r="H373" s="38">
        <v>11.5</v>
      </c>
      <c r="I373" s="7" t="s">
        <v>68</v>
      </c>
      <c r="J373" s="37">
        <v>531</v>
      </c>
      <c r="K373" s="46">
        <v>2020</v>
      </c>
      <c r="L373" s="46" t="s">
        <v>267</v>
      </c>
      <c r="M373" s="78" t="s">
        <v>127</v>
      </c>
      <c r="N373" s="7" t="s">
        <v>195</v>
      </c>
      <c r="O373" s="35">
        <v>111500</v>
      </c>
      <c r="P373" s="7">
        <v>1282250</v>
      </c>
      <c r="Q373" s="7">
        <v>256450</v>
      </c>
      <c r="R373" s="36">
        <f t="shared" si="11"/>
        <v>1025800</v>
      </c>
      <c r="S373" s="36">
        <f t="array" ref="S373">IFERROR(IF($F373="","",IF($T373=0,0,IF($G373=$T373,$F373-SUM(IFERROR(INDEX($P:$P,MATCH(1,($E373=$E:$E)*($I373=$I:$I)*("Avance 20%"=$N:$N),0)),0),IFERROR(INDEX($P:$P,MATCH(1,($E373=$E:$E)*($I373=$I:$I)*("Avance 15%"=$N:$N),0)),0)),$T373*$H373))),"REVISAR")</f>
        <v>2761150</v>
      </c>
      <c r="T373" s="35">
        <f t="shared" si="12"/>
        <v>240100</v>
      </c>
      <c r="U373" s="30"/>
      <c r="V373" s="6"/>
    </row>
    <row r="374" spans="2:22" ht="42.75" hidden="1" customHeight="1" x14ac:dyDescent="0.25">
      <c r="B374" s="6" t="s">
        <v>48</v>
      </c>
      <c r="C374" s="32" t="s">
        <v>125</v>
      </c>
      <c r="D374" s="6" t="s">
        <v>187</v>
      </c>
      <c r="E374" s="6" t="s">
        <v>126</v>
      </c>
      <c r="F374" s="38">
        <v>8600000</v>
      </c>
      <c r="G374" s="39">
        <v>400000</v>
      </c>
      <c r="H374" s="38">
        <v>11.5</v>
      </c>
      <c r="I374" s="7" t="s">
        <v>69</v>
      </c>
      <c r="J374" s="37">
        <v>531</v>
      </c>
      <c r="K374" s="46">
        <v>2020</v>
      </c>
      <c r="L374" s="46" t="s">
        <v>267</v>
      </c>
      <c r="M374" s="78" t="s">
        <v>127</v>
      </c>
      <c r="N374" s="7" t="s">
        <v>192</v>
      </c>
      <c r="O374" s="35">
        <v>263000</v>
      </c>
      <c r="P374" s="7">
        <v>4602500</v>
      </c>
      <c r="Q374" s="7">
        <v>920500</v>
      </c>
      <c r="R374" s="36">
        <f t="shared" si="11"/>
        <v>3682000</v>
      </c>
      <c r="S374" s="36">
        <f t="array" ref="S374">IFERROR(IF($F374="","",IF($T374=0,0,IF($G374=$T374,$F374-SUM(IFERROR(INDEX($P:$P,MATCH(1,($E374=$E:$E)*($I374=$I:$I)*("Avance 20%"=$N:$N),0)),0),IFERROR(INDEX($P:$P,MATCH(1,($E374=$E:$E)*($I374=$I:$I)*("Avance 15%"=$N:$N),0)),0)),$T374*$H374))),"REVISAR")</f>
        <v>684825</v>
      </c>
      <c r="T374" s="35">
        <f t="shared" si="12"/>
        <v>59550</v>
      </c>
      <c r="U374" s="30"/>
      <c r="V374" s="6"/>
    </row>
    <row r="375" spans="2:22" ht="42.75" hidden="1" customHeight="1" x14ac:dyDescent="0.25">
      <c r="B375" s="6" t="s">
        <v>48</v>
      </c>
      <c r="C375" s="32" t="s">
        <v>125</v>
      </c>
      <c r="D375" s="6" t="s">
        <v>187</v>
      </c>
      <c r="E375" s="6" t="s">
        <v>126</v>
      </c>
      <c r="F375" s="38">
        <v>8600000</v>
      </c>
      <c r="G375" s="39">
        <v>400000</v>
      </c>
      <c r="H375" s="38">
        <v>11.5</v>
      </c>
      <c r="I375" s="7" t="s">
        <v>68</v>
      </c>
      <c r="J375" s="45"/>
      <c r="K375" s="45"/>
      <c r="L375" s="45"/>
      <c r="M375" s="78" t="s">
        <v>45</v>
      </c>
      <c r="N375" s="7" t="s">
        <v>195</v>
      </c>
      <c r="O375" s="35">
        <v>36000</v>
      </c>
      <c r="P375" s="7">
        <v>414000</v>
      </c>
      <c r="Q375" s="7">
        <v>82800</v>
      </c>
      <c r="R375" s="36">
        <f t="shared" si="11"/>
        <v>331200</v>
      </c>
      <c r="S375" s="36">
        <f t="array" ref="S375">IFERROR(IF($F375="","",IF($T375=0,0,IF($G375=$T375,$F375-SUM(IFERROR(INDEX($P:$P,MATCH(1,($E375=$E:$E)*($I375=$I:$I)*("Avance 20%"=$N:$N),0)),0),IFERROR(INDEX($P:$P,MATCH(1,($E375=$E:$E)*($I375=$I:$I)*("Avance 15%"=$N:$N),0)),0)),$T375*$H375))),"REVISAR")</f>
        <v>2761150</v>
      </c>
      <c r="T375" s="35">
        <f t="shared" si="12"/>
        <v>240100</v>
      </c>
      <c r="U375" s="30"/>
      <c r="V375" s="6" t="s">
        <v>357</v>
      </c>
    </row>
    <row r="376" spans="2:22" ht="42.75" hidden="1" customHeight="1" x14ac:dyDescent="0.25">
      <c r="B376" s="6" t="s">
        <v>48</v>
      </c>
      <c r="C376" s="32" t="s">
        <v>125</v>
      </c>
      <c r="D376" s="6" t="s">
        <v>187</v>
      </c>
      <c r="E376" s="6" t="s">
        <v>126</v>
      </c>
      <c r="F376" s="38">
        <v>8600000</v>
      </c>
      <c r="G376" s="39">
        <v>400000</v>
      </c>
      <c r="H376" s="38">
        <v>11.5</v>
      </c>
      <c r="I376" s="7" t="s">
        <v>68</v>
      </c>
      <c r="J376" s="45"/>
      <c r="K376" s="45"/>
      <c r="L376" s="45"/>
      <c r="M376" s="78" t="s">
        <v>46</v>
      </c>
      <c r="N376" s="7" t="s">
        <v>195</v>
      </c>
      <c r="O376" s="35">
        <v>12400</v>
      </c>
      <c r="P376" s="7">
        <v>142600</v>
      </c>
      <c r="Q376" s="7">
        <v>28520</v>
      </c>
      <c r="R376" s="36">
        <f t="shared" si="11"/>
        <v>114080</v>
      </c>
      <c r="S376" s="36">
        <f t="array" ref="S376">IFERROR(IF($F376="","",IF($T376=0,0,IF($G376=$T376,$F376-SUM(IFERROR(INDEX($P:$P,MATCH(1,($E376=$E:$E)*($I376=$I:$I)*("Avance 20%"=$N:$N),0)),0),IFERROR(INDEX($P:$P,MATCH(1,($E376=$E:$E)*($I376=$I:$I)*("Avance 15%"=$N:$N),0)),0)),$T376*$H376))),"REVISAR")</f>
        <v>2761150</v>
      </c>
      <c r="T376" s="35">
        <f t="shared" si="12"/>
        <v>240100</v>
      </c>
      <c r="U376" s="30"/>
      <c r="V376" s="6" t="s">
        <v>357</v>
      </c>
    </row>
    <row r="377" spans="2:22" ht="42.75" hidden="1" customHeight="1" x14ac:dyDescent="0.25">
      <c r="B377" s="6" t="s">
        <v>48</v>
      </c>
      <c r="C377" s="32" t="s">
        <v>125</v>
      </c>
      <c r="D377" s="6" t="s">
        <v>187</v>
      </c>
      <c r="E377" s="6" t="s">
        <v>126</v>
      </c>
      <c r="F377" s="38">
        <v>8600000</v>
      </c>
      <c r="G377" s="39">
        <v>400000</v>
      </c>
      <c r="H377" s="38">
        <v>11.5</v>
      </c>
      <c r="I377" s="7" t="s">
        <v>69</v>
      </c>
      <c r="J377" s="45"/>
      <c r="K377" s="45"/>
      <c r="L377" s="45"/>
      <c r="M377" s="78" t="s">
        <v>45</v>
      </c>
      <c r="N377" s="7" t="s">
        <v>192</v>
      </c>
      <c r="O377" s="35">
        <v>49000</v>
      </c>
      <c r="P377" s="7">
        <v>710500</v>
      </c>
      <c r="Q377" s="7">
        <v>142100</v>
      </c>
      <c r="R377" s="36">
        <f t="shared" si="11"/>
        <v>568400</v>
      </c>
      <c r="S377" s="36">
        <f t="array" ref="S377">IFERROR(IF($F377="","",IF($T377=0,0,IF($G377=$T377,$F377-SUM(IFERROR(INDEX($P:$P,MATCH(1,($E377=$E:$E)*($I377=$I:$I)*("Avance 20%"=$N:$N),0)),0),IFERROR(INDEX($P:$P,MATCH(1,($E377=$E:$E)*($I377=$I:$I)*("Avance 15%"=$N:$N),0)),0)),$T377*$H377))),"REVISAR")</f>
        <v>684825</v>
      </c>
      <c r="T377" s="35">
        <f t="shared" si="12"/>
        <v>59550</v>
      </c>
      <c r="U377" s="30"/>
      <c r="V377" s="6" t="s">
        <v>357</v>
      </c>
    </row>
    <row r="378" spans="2:22" ht="42.75" hidden="1" customHeight="1" x14ac:dyDescent="0.25">
      <c r="B378" s="6" t="s">
        <v>48</v>
      </c>
      <c r="C378" s="32" t="s">
        <v>125</v>
      </c>
      <c r="D378" s="6" t="s">
        <v>187</v>
      </c>
      <c r="E378" s="6" t="s">
        <v>126</v>
      </c>
      <c r="F378" s="38">
        <v>8600000</v>
      </c>
      <c r="G378" s="39">
        <v>400000</v>
      </c>
      <c r="H378" s="38">
        <v>11.5</v>
      </c>
      <c r="I378" s="7" t="s">
        <v>69</v>
      </c>
      <c r="J378" s="45"/>
      <c r="K378" s="45"/>
      <c r="L378" s="45"/>
      <c r="M378" s="78" t="s">
        <v>46</v>
      </c>
      <c r="N378" s="7" t="s">
        <v>192</v>
      </c>
      <c r="O378" s="35">
        <v>28450</v>
      </c>
      <c r="P378" s="7">
        <v>412525</v>
      </c>
      <c r="Q378" s="7">
        <v>82505</v>
      </c>
      <c r="R378" s="36">
        <f t="shared" si="11"/>
        <v>330020</v>
      </c>
      <c r="S378" s="36">
        <f t="array" ref="S378">IFERROR(IF($F378="","",IF($T378=0,0,IF($G378=$T378,$F378-SUM(IFERROR(INDEX($P:$P,MATCH(1,($E378=$E:$E)*($I378=$I:$I)*("Avance 20%"=$N:$N),0)),0),IFERROR(INDEX($P:$P,MATCH(1,($E378=$E:$E)*($I378=$I:$I)*("Avance 15%"=$N:$N),0)),0)),$T378*$H378))),"REVISAR")</f>
        <v>684825</v>
      </c>
      <c r="T378" s="35">
        <f t="shared" si="12"/>
        <v>59550</v>
      </c>
      <c r="U378" s="30"/>
      <c r="V378" s="6" t="s">
        <v>357</v>
      </c>
    </row>
    <row r="379" spans="2:22" ht="42.75" hidden="1" customHeight="1" x14ac:dyDescent="0.25">
      <c r="B379" s="6" t="s">
        <v>49</v>
      </c>
      <c r="C379" s="6" t="s">
        <v>116</v>
      </c>
      <c r="D379" s="6" t="s">
        <v>187</v>
      </c>
      <c r="E379" s="6" t="s">
        <v>117</v>
      </c>
      <c r="F379" s="7">
        <v>4600000</v>
      </c>
      <c r="G379" s="35">
        <v>400000</v>
      </c>
      <c r="H379" s="7">
        <v>11.5</v>
      </c>
      <c r="I379" s="7" t="s">
        <v>69</v>
      </c>
      <c r="J379" s="37">
        <v>2052</v>
      </c>
      <c r="K379" s="46">
        <v>2019</v>
      </c>
      <c r="L379" s="46" t="s">
        <v>267</v>
      </c>
      <c r="M379" s="77" t="s">
        <v>196</v>
      </c>
      <c r="N379" s="7" t="s">
        <v>190</v>
      </c>
      <c r="O379" s="35" t="s">
        <v>196</v>
      </c>
      <c r="P379" s="7">
        <v>920000</v>
      </c>
      <c r="Q379" s="7">
        <v>0</v>
      </c>
      <c r="R379" s="36">
        <f t="shared" si="11"/>
        <v>920000</v>
      </c>
      <c r="S379" s="36">
        <f t="array" ref="S379">IFERROR(IF($F379="","",IF($T379=0,0,IF($G379=$T379,$F379-SUM(IFERROR(INDEX($P:$P,MATCH(1,($E379=$E:$E)*($I379=$I:$I)*("Avance 20%"=$N:$N),0)),0),IFERROR(INDEX($P:$P,MATCH(1,($E379=$E:$E)*($I379=$I:$I)*("Avance 15%"=$N:$N),0)),0)),$T379*$H379))),"REVISAR")</f>
        <v>3450000</v>
      </c>
      <c r="T379" s="35">
        <f t="shared" si="12"/>
        <v>300000</v>
      </c>
      <c r="U379" s="30"/>
      <c r="V379" s="6"/>
    </row>
    <row r="380" spans="2:22" ht="42.75" hidden="1" customHeight="1" x14ac:dyDescent="0.25">
      <c r="B380" s="6" t="s">
        <v>49</v>
      </c>
      <c r="C380" s="6" t="s">
        <v>116</v>
      </c>
      <c r="D380" s="6" t="s">
        <v>187</v>
      </c>
      <c r="E380" s="6" t="s">
        <v>117</v>
      </c>
      <c r="F380" s="7">
        <v>4600000</v>
      </c>
      <c r="G380" s="35">
        <v>400000</v>
      </c>
      <c r="H380" s="7">
        <v>11.5</v>
      </c>
      <c r="I380" s="7" t="s">
        <v>69</v>
      </c>
      <c r="J380" s="46">
        <v>629</v>
      </c>
      <c r="K380" s="46">
        <v>2020</v>
      </c>
      <c r="L380" s="46" t="s">
        <v>267</v>
      </c>
      <c r="M380" s="77" t="s">
        <v>196</v>
      </c>
      <c r="N380" s="7" t="s">
        <v>189</v>
      </c>
      <c r="O380" s="35" t="s">
        <v>196</v>
      </c>
      <c r="P380" s="7">
        <v>690000</v>
      </c>
      <c r="Q380" s="7">
        <v>0</v>
      </c>
      <c r="R380" s="36">
        <f t="shared" si="11"/>
        <v>690000</v>
      </c>
      <c r="S380" s="36">
        <f t="array" ref="S380">IFERROR(IF($F380="","",IF($T380=0,0,IF($G380=$T380,$F380-SUM(IFERROR(INDEX($P:$P,MATCH(1,($E380=$E:$E)*($I380=$I:$I)*("Avance 20%"=$N:$N),0)),0),IFERROR(INDEX($P:$P,MATCH(1,($E380=$E:$E)*($I380=$I:$I)*("Avance 15%"=$N:$N),0)),0)),$T380*$H380))),"REVISAR")</f>
        <v>3450000</v>
      </c>
      <c r="T380" s="35">
        <f t="shared" si="12"/>
        <v>300000</v>
      </c>
      <c r="U380" s="30"/>
      <c r="V380" s="6"/>
    </row>
    <row r="381" spans="2:22" ht="42.75" hidden="1" customHeight="1" x14ac:dyDescent="0.25">
      <c r="B381" s="6" t="s">
        <v>49</v>
      </c>
      <c r="C381" s="6" t="s">
        <v>116</v>
      </c>
      <c r="D381" s="6" t="s">
        <v>187</v>
      </c>
      <c r="E381" s="6" t="s">
        <v>117</v>
      </c>
      <c r="F381" s="7">
        <v>4600000</v>
      </c>
      <c r="G381" s="35">
        <v>400000</v>
      </c>
      <c r="H381" s="7">
        <v>11.5</v>
      </c>
      <c r="I381" s="7" t="s">
        <v>69</v>
      </c>
      <c r="J381" s="45"/>
      <c r="K381" s="45"/>
      <c r="L381" s="45"/>
      <c r="M381" s="78" t="s">
        <v>47</v>
      </c>
      <c r="N381" s="7" t="s">
        <v>192</v>
      </c>
      <c r="O381" s="35">
        <v>100000</v>
      </c>
      <c r="P381" s="7">
        <v>1350000</v>
      </c>
      <c r="Q381" s="7">
        <v>472499.99999999994</v>
      </c>
      <c r="R381" s="36">
        <f t="shared" si="11"/>
        <v>877500</v>
      </c>
      <c r="S381" s="36">
        <f t="array" ref="S381">IFERROR(IF($F381="","",IF($T381=0,0,IF($G381=$T381,$F381-SUM(IFERROR(INDEX($P:$P,MATCH(1,($E381=$E:$E)*($I381=$I:$I)*("Avance 20%"=$N:$N),0)),0),IFERROR(INDEX($P:$P,MATCH(1,($E381=$E:$E)*($I381=$I:$I)*("Avance 15%"=$N:$N),0)),0)),$T381*$H381))),"REVISAR")</f>
        <v>3450000</v>
      </c>
      <c r="T381" s="35">
        <f t="shared" si="12"/>
        <v>300000</v>
      </c>
      <c r="U381" s="30"/>
      <c r="V381" s="6" t="s">
        <v>357</v>
      </c>
    </row>
    <row r="382" spans="2:22" ht="42.75" hidden="1" customHeight="1" x14ac:dyDescent="0.25">
      <c r="B382" s="6" t="s">
        <v>168</v>
      </c>
      <c r="C382" s="32" t="s">
        <v>169</v>
      </c>
      <c r="D382" s="6" t="s">
        <v>187</v>
      </c>
      <c r="E382" s="6" t="s">
        <v>170</v>
      </c>
      <c r="F382" s="7">
        <v>4600000</v>
      </c>
      <c r="G382" s="35">
        <v>400000</v>
      </c>
      <c r="H382" s="7">
        <v>11.5</v>
      </c>
      <c r="I382" s="7" t="s">
        <v>69</v>
      </c>
      <c r="J382" s="37">
        <v>2125</v>
      </c>
      <c r="K382" s="46">
        <v>2019</v>
      </c>
      <c r="L382" s="46" t="s">
        <v>267</v>
      </c>
      <c r="M382" s="77" t="s">
        <v>196</v>
      </c>
      <c r="N382" s="7" t="s">
        <v>190</v>
      </c>
      <c r="O382" s="35" t="s">
        <v>196</v>
      </c>
      <c r="P382" s="7">
        <v>920000</v>
      </c>
      <c r="Q382" s="7">
        <v>0</v>
      </c>
      <c r="R382" s="36">
        <f t="shared" si="11"/>
        <v>920000</v>
      </c>
      <c r="S382" s="36">
        <f t="array" ref="S382">IFERROR(IF($F382="","",IF($T382=0,0,IF($G382=$T382,$F382-SUM(IFERROR(INDEX($P:$P,MATCH(1,($E382=$E:$E)*($I382=$I:$I)*("Avance 20%"=$N:$N),0)),0),IFERROR(INDEX($P:$P,MATCH(1,($E382=$E:$E)*($I382=$I:$I)*("Avance 15%"=$N:$N),0)),0)),$T382*$H382))),"REVISAR")</f>
        <v>3680000</v>
      </c>
      <c r="T382" s="35">
        <f t="shared" si="12"/>
        <v>400000</v>
      </c>
      <c r="U382" s="30"/>
      <c r="V382" s="6"/>
    </row>
    <row r="383" spans="2:22" ht="128.25" hidden="1" customHeight="1" x14ac:dyDescent="0.25">
      <c r="B383" s="6" t="s">
        <v>113</v>
      </c>
      <c r="C383" s="6" t="s">
        <v>114</v>
      </c>
      <c r="D383" s="6" t="s">
        <v>187</v>
      </c>
      <c r="E383" s="6" t="s">
        <v>115</v>
      </c>
      <c r="F383" s="7">
        <v>2300000</v>
      </c>
      <c r="G383" s="35">
        <v>200000</v>
      </c>
      <c r="H383" s="7">
        <v>11.5</v>
      </c>
      <c r="I383" s="7" t="s">
        <v>69</v>
      </c>
      <c r="J383" s="37">
        <v>2051</v>
      </c>
      <c r="K383" s="46">
        <v>2019</v>
      </c>
      <c r="L383" s="46" t="s">
        <v>267</v>
      </c>
      <c r="M383" s="77" t="s">
        <v>196</v>
      </c>
      <c r="N383" s="7" t="s">
        <v>190</v>
      </c>
      <c r="O383" s="35" t="s">
        <v>196</v>
      </c>
      <c r="P383" s="7">
        <v>460000</v>
      </c>
      <c r="Q383" s="7">
        <v>0</v>
      </c>
      <c r="R383" s="36">
        <f t="shared" si="11"/>
        <v>460000</v>
      </c>
      <c r="S383" s="36">
        <f t="array" ref="S383">IFERROR(IF($F383="","",IF($T383=0,0,IF($G383=$T383,$F383-SUM(IFERROR(INDEX($P:$P,MATCH(1,($E383=$E:$E)*($I383=$I:$I)*("Avance 20%"=$N:$N),0)),0),IFERROR(INDEX($P:$P,MATCH(1,($E383=$E:$E)*($I383=$I:$I)*("Avance 15%"=$N:$N),0)),0)),$T383*$H383))),"REVISAR")</f>
        <v>1840000</v>
      </c>
      <c r="T383" s="35">
        <f t="shared" si="12"/>
        <v>200000</v>
      </c>
      <c r="U383" s="30"/>
      <c r="V383" s="6"/>
    </row>
    <row r="384" spans="2:22" ht="57" hidden="1" customHeight="1" x14ac:dyDescent="0.25">
      <c r="B384" s="6" t="s">
        <v>100</v>
      </c>
      <c r="C384" s="32" t="s">
        <v>101</v>
      </c>
      <c r="D384" s="6" t="s">
        <v>187</v>
      </c>
      <c r="E384" s="6" t="s">
        <v>368</v>
      </c>
      <c r="F384" s="7">
        <v>1150000</v>
      </c>
      <c r="G384" s="35">
        <v>100000</v>
      </c>
      <c r="H384" s="7">
        <v>11.5</v>
      </c>
      <c r="I384" s="7" t="s">
        <v>69</v>
      </c>
      <c r="J384" s="37">
        <v>2046</v>
      </c>
      <c r="K384" s="46">
        <v>2019</v>
      </c>
      <c r="L384" s="46" t="s">
        <v>267</v>
      </c>
      <c r="M384" s="77" t="s">
        <v>196</v>
      </c>
      <c r="N384" s="7" t="s">
        <v>190</v>
      </c>
      <c r="O384" s="35" t="s">
        <v>196</v>
      </c>
      <c r="P384" s="7">
        <v>230000</v>
      </c>
      <c r="Q384" s="7">
        <v>0</v>
      </c>
      <c r="R384" s="36">
        <f t="shared" si="11"/>
        <v>230000</v>
      </c>
      <c r="S384" s="36">
        <f t="array" ref="S384">IFERROR(IF($F384="","",IF($T384=0,0,IF($G384=$T384,$F384-SUM(IFERROR(INDEX($P:$P,MATCH(1,($E384=$E:$E)*($I384=$I:$I)*("Avance 20%"=$N:$N),0)),0),IFERROR(INDEX($P:$P,MATCH(1,($E384=$E:$E)*($I384=$I:$I)*("Avance 15%"=$N:$N),0)),0)),$T384*$H384))),"REVISAR")</f>
        <v>920000</v>
      </c>
      <c r="T384" s="35">
        <f t="shared" si="12"/>
        <v>100000</v>
      </c>
      <c r="U384" s="30"/>
      <c r="V384" s="6"/>
    </row>
    <row r="385" spans="2:22" ht="57" hidden="1" customHeight="1" x14ac:dyDescent="0.25">
      <c r="B385" s="47" t="s">
        <v>198</v>
      </c>
      <c r="C385" s="53" t="s">
        <v>361</v>
      </c>
      <c r="D385" s="6" t="s">
        <v>187</v>
      </c>
      <c r="E385" s="53" t="s">
        <v>363</v>
      </c>
      <c r="F385" s="7">
        <v>1150000</v>
      </c>
      <c r="G385" s="49">
        <v>100000</v>
      </c>
      <c r="H385" s="48">
        <v>11.5</v>
      </c>
      <c r="I385" s="48" t="s">
        <v>69</v>
      </c>
      <c r="J385" s="46">
        <v>204</v>
      </c>
      <c r="K385" s="46">
        <v>2020</v>
      </c>
      <c r="L385" s="46" t="s">
        <v>267</v>
      </c>
      <c r="M385" s="77" t="s">
        <v>196</v>
      </c>
      <c r="N385" s="48" t="s">
        <v>190</v>
      </c>
      <c r="O385" s="49" t="s">
        <v>196</v>
      </c>
      <c r="P385" s="48">
        <v>230000</v>
      </c>
      <c r="Q385" s="48">
        <v>0</v>
      </c>
      <c r="R385" s="36">
        <f t="shared" si="11"/>
        <v>230000</v>
      </c>
      <c r="S385" s="36">
        <f t="array" ref="S385">IFERROR(IF($F385="","",IF($T385=0,0,IF($G385=$T385,$F385-SUM(IFERROR(INDEX($P:$P,MATCH(1,($E385=$E:$E)*($I385=$I:$I)*("Avance 20%"=$N:$N),0)),0),IFERROR(INDEX($P:$P,MATCH(1,($E385=$E:$E)*($I385=$I:$I)*("Avance 15%"=$N:$N),0)),0)),$T385*$H385))),"REVISAR")</f>
        <v>920000</v>
      </c>
      <c r="T385" s="35">
        <f t="shared" si="12"/>
        <v>100000</v>
      </c>
      <c r="U385" s="30"/>
      <c r="V385" s="6" t="s">
        <v>354</v>
      </c>
    </row>
    <row r="386" spans="2:22" ht="42.75" hidden="1" customHeight="1" x14ac:dyDescent="0.25">
      <c r="B386" s="6" t="s">
        <v>102</v>
      </c>
      <c r="C386" s="32" t="s">
        <v>66</v>
      </c>
      <c r="D386" s="6" t="s">
        <v>187</v>
      </c>
      <c r="E386" s="6" t="s">
        <v>128</v>
      </c>
      <c r="F386" s="7">
        <v>17000000</v>
      </c>
      <c r="G386" s="35">
        <v>1700000</v>
      </c>
      <c r="H386" s="7">
        <v>10</v>
      </c>
      <c r="I386" s="7" t="s">
        <v>68</v>
      </c>
      <c r="J386" s="46">
        <v>2059</v>
      </c>
      <c r="K386" s="46">
        <v>2019</v>
      </c>
      <c r="L386" s="46" t="s">
        <v>267</v>
      </c>
      <c r="M386" s="77" t="s">
        <v>196</v>
      </c>
      <c r="N386" s="7" t="s">
        <v>190</v>
      </c>
      <c r="O386" s="35" t="s">
        <v>196</v>
      </c>
      <c r="P386" s="7">
        <v>3400000</v>
      </c>
      <c r="Q386" s="7">
        <v>0</v>
      </c>
      <c r="R386" s="36">
        <f t="shared" si="11"/>
        <v>3400000</v>
      </c>
      <c r="S386" s="36">
        <f t="array" ref="S386">IFERROR(IF($F386="","",IF($T386=0,0,IF($G386=$T386,$F386-SUM(IFERROR(INDEX($P:$P,MATCH(1,($E386=$E:$E)*($I386=$I:$I)*("Avance 20%"=$N:$N),0)),0),IFERROR(INDEX($P:$P,MATCH(1,($E386=$E:$E)*($I386=$I:$I)*("Avance 15%"=$N:$N),0)),0)),$T386*$H386))),"REVISAR")</f>
        <v>11050000</v>
      </c>
      <c r="T386" s="35">
        <f t="shared" si="12"/>
        <v>1700000</v>
      </c>
      <c r="U386" s="30"/>
      <c r="V386" s="6"/>
    </row>
    <row r="387" spans="2:22" ht="42.75" hidden="1" customHeight="1" x14ac:dyDescent="0.25">
      <c r="B387" s="6" t="s">
        <v>102</v>
      </c>
      <c r="C387" s="32" t="s">
        <v>66</v>
      </c>
      <c r="D387" s="6" t="s">
        <v>187</v>
      </c>
      <c r="E387" s="6" t="s">
        <v>128</v>
      </c>
      <c r="F387" s="7">
        <v>5175000</v>
      </c>
      <c r="G387" s="35">
        <v>450000</v>
      </c>
      <c r="H387" s="7">
        <v>11.5</v>
      </c>
      <c r="I387" s="7" t="s">
        <v>69</v>
      </c>
      <c r="J387" s="46">
        <v>2059</v>
      </c>
      <c r="K387" s="46">
        <v>2019</v>
      </c>
      <c r="L387" s="46" t="s">
        <v>267</v>
      </c>
      <c r="M387" s="77" t="s">
        <v>196</v>
      </c>
      <c r="N387" s="7" t="s">
        <v>190</v>
      </c>
      <c r="O387" s="35" t="s">
        <v>196</v>
      </c>
      <c r="P387" s="7">
        <v>1035000</v>
      </c>
      <c r="Q387" s="7">
        <v>0</v>
      </c>
      <c r="R387" s="36">
        <f t="shared" si="11"/>
        <v>1035000</v>
      </c>
      <c r="S387" s="36">
        <f t="array" ref="S387">IFERROR(IF($F387="","",IF($T387=0,0,IF($G387=$T387,$F387-SUM(IFERROR(INDEX($P:$P,MATCH(1,($E387=$E:$E)*($I387=$I:$I)*("Avance 20%"=$N:$N),0)),0),IFERROR(INDEX($P:$P,MATCH(1,($E387=$E:$E)*($I387=$I:$I)*("Avance 15%"=$N:$N),0)),0)),$T387*$H387))),"REVISAR")</f>
        <v>3364750</v>
      </c>
      <c r="T387" s="35">
        <f t="shared" si="12"/>
        <v>450000</v>
      </c>
      <c r="U387" s="30"/>
      <c r="V387" s="6"/>
    </row>
    <row r="388" spans="2:22" ht="42.75" hidden="1" customHeight="1" x14ac:dyDescent="0.25">
      <c r="B388" s="6" t="s">
        <v>218</v>
      </c>
      <c r="C388" s="32" t="s">
        <v>159</v>
      </c>
      <c r="D388" s="6" t="s">
        <v>187</v>
      </c>
      <c r="E388" s="6" t="s">
        <v>160</v>
      </c>
      <c r="F388" s="7">
        <v>3450000</v>
      </c>
      <c r="G388" s="35">
        <v>300000</v>
      </c>
      <c r="H388" s="7">
        <v>11.5</v>
      </c>
      <c r="I388" s="7" t="s">
        <v>69</v>
      </c>
      <c r="J388" s="37">
        <v>2117</v>
      </c>
      <c r="K388" s="46">
        <v>2019</v>
      </c>
      <c r="L388" s="46" t="s">
        <v>267</v>
      </c>
      <c r="M388" s="77" t="s">
        <v>196</v>
      </c>
      <c r="N388" s="7" t="s">
        <v>190</v>
      </c>
      <c r="O388" s="35" t="s">
        <v>196</v>
      </c>
      <c r="P388" s="7">
        <v>690000</v>
      </c>
      <c r="Q388" s="7">
        <v>0</v>
      </c>
      <c r="R388" s="36">
        <f t="shared" si="11"/>
        <v>690000</v>
      </c>
      <c r="S388" s="36">
        <f t="array" ref="S388">IFERROR(IF($F388="","",IF($T388=0,0,IF($G388=$T388,$F388-SUM(IFERROR(INDEX($P:$P,MATCH(1,($E388=$E:$E)*($I388=$I:$I)*("Avance 20%"=$N:$N),0)),0),IFERROR(INDEX($P:$P,MATCH(1,($E388=$E:$E)*($I388=$I:$I)*("Avance 15%"=$N:$N),0)),0)),$T388*$H388))),"REVISAR")</f>
        <v>2760000</v>
      </c>
      <c r="T388" s="35">
        <f t="shared" si="12"/>
        <v>300000</v>
      </c>
      <c r="U388" s="30"/>
      <c r="V388" s="6"/>
    </row>
    <row r="389" spans="2:22" ht="57" hidden="1" customHeight="1" x14ac:dyDescent="0.25">
      <c r="B389" s="6" t="s">
        <v>174</v>
      </c>
      <c r="C389" s="32" t="s">
        <v>175</v>
      </c>
      <c r="D389" s="6" t="s">
        <v>187</v>
      </c>
      <c r="E389" s="6" t="s">
        <v>176</v>
      </c>
      <c r="F389" s="7">
        <v>3500000</v>
      </c>
      <c r="G389" s="35">
        <v>500000</v>
      </c>
      <c r="H389" s="7">
        <v>7</v>
      </c>
      <c r="I389" s="7" t="s">
        <v>72</v>
      </c>
      <c r="J389" s="46">
        <v>2135</v>
      </c>
      <c r="K389" s="46">
        <v>2019</v>
      </c>
      <c r="L389" s="46" t="s">
        <v>267</v>
      </c>
      <c r="M389" s="77" t="s">
        <v>196</v>
      </c>
      <c r="N389" s="7" t="s">
        <v>190</v>
      </c>
      <c r="O389" s="35" t="s">
        <v>196</v>
      </c>
      <c r="P389" s="7">
        <v>700000</v>
      </c>
      <c r="Q389" s="7">
        <v>0</v>
      </c>
      <c r="R389" s="36">
        <f t="shared" si="11"/>
        <v>700000</v>
      </c>
      <c r="S389" s="36">
        <f t="array" ref="S389">IFERROR(IF($F389="","",IF($T389=0,0,IF($G389=$T389,$F389-SUM(IFERROR(INDEX($P:$P,MATCH(1,($E389=$E:$E)*($I389=$I:$I)*("Avance 20%"=$N:$N),0)),0),IFERROR(INDEX($P:$P,MATCH(1,($E389=$E:$E)*($I389=$I:$I)*("Avance 15%"=$N:$N),0)),0)),$T389*$H389))),"REVISAR")</f>
        <v>2800000</v>
      </c>
      <c r="T389" s="35">
        <f t="shared" si="12"/>
        <v>500000</v>
      </c>
      <c r="U389" s="30"/>
      <c r="V389" s="6"/>
    </row>
    <row r="390" spans="2:22" ht="42.75" hidden="1" customHeight="1" x14ac:dyDescent="0.25">
      <c r="B390" s="6" t="s">
        <v>106</v>
      </c>
      <c r="C390" s="32" t="s">
        <v>107</v>
      </c>
      <c r="D390" s="6" t="s">
        <v>187</v>
      </c>
      <c r="E390" s="6" t="s">
        <v>108</v>
      </c>
      <c r="F390" s="7">
        <v>3450000</v>
      </c>
      <c r="G390" s="35">
        <v>300000</v>
      </c>
      <c r="H390" s="7">
        <v>11.5</v>
      </c>
      <c r="I390" s="7" t="s">
        <v>69</v>
      </c>
      <c r="J390" s="37">
        <v>2047</v>
      </c>
      <c r="K390" s="46">
        <v>2019</v>
      </c>
      <c r="L390" s="46" t="s">
        <v>267</v>
      </c>
      <c r="M390" s="77" t="s">
        <v>196</v>
      </c>
      <c r="N390" s="7" t="s">
        <v>190</v>
      </c>
      <c r="O390" s="35" t="s">
        <v>196</v>
      </c>
      <c r="P390" s="7">
        <v>690000</v>
      </c>
      <c r="Q390" s="7">
        <v>0</v>
      </c>
      <c r="R390" s="36">
        <f t="shared" si="11"/>
        <v>690000</v>
      </c>
      <c r="S390" s="36">
        <f t="array" ref="S390">IFERROR(IF($F390="","",IF($T390=0,0,IF($G390=$T390,$F390-SUM(IFERROR(INDEX($P:$P,MATCH(1,($E390=$E:$E)*($I390=$I:$I)*("Avance 20%"=$N:$N),0)),0),IFERROR(INDEX($P:$P,MATCH(1,($E390=$E:$E)*($I390=$I:$I)*("Avance 15%"=$N:$N),0)),0)),$T390*$H390))),"REVISAR")</f>
        <v>2760000</v>
      </c>
      <c r="T390" s="35">
        <f t="shared" si="12"/>
        <v>300000</v>
      </c>
      <c r="U390" s="30"/>
      <c r="V390" s="6"/>
    </row>
    <row r="391" spans="2:22" ht="42.75" hidden="1" customHeight="1" x14ac:dyDescent="0.25">
      <c r="B391" s="6" t="s">
        <v>97</v>
      </c>
      <c r="C391" s="32" t="s">
        <v>98</v>
      </c>
      <c r="D391" s="6" t="s">
        <v>187</v>
      </c>
      <c r="E391" s="6" t="s">
        <v>99</v>
      </c>
      <c r="F391" s="7">
        <v>9200000</v>
      </c>
      <c r="G391" s="35">
        <v>800000</v>
      </c>
      <c r="H391" s="7">
        <v>11.5</v>
      </c>
      <c r="I391" s="7" t="s">
        <v>69</v>
      </c>
      <c r="J391" s="37">
        <v>2044</v>
      </c>
      <c r="K391" s="46">
        <v>2019</v>
      </c>
      <c r="L391" s="46" t="s">
        <v>267</v>
      </c>
      <c r="M391" s="77" t="s">
        <v>196</v>
      </c>
      <c r="N391" s="7" t="s">
        <v>190</v>
      </c>
      <c r="O391" s="35" t="s">
        <v>196</v>
      </c>
      <c r="P391" s="7">
        <v>1840000</v>
      </c>
      <c r="Q391" s="7">
        <v>0</v>
      </c>
      <c r="R391" s="36">
        <f t="shared" si="11"/>
        <v>1840000</v>
      </c>
      <c r="S391" s="36">
        <f t="array" ref="S391">IFERROR(IF($F391="","",IF($T391=0,0,IF($G391=$T391,$F391-SUM(IFERROR(INDEX($P:$P,MATCH(1,($E391=$E:$E)*($I391=$I:$I)*("Avance 20%"=$N:$N),0)),0),IFERROR(INDEX($P:$P,MATCH(1,($E391=$E:$E)*($I391=$I:$I)*("Avance 15%"=$N:$N),0)),0)),$T391*$H391))),"REVISAR")</f>
        <v>7360000</v>
      </c>
      <c r="T391" s="35">
        <f t="shared" si="12"/>
        <v>800000</v>
      </c>
      <c r="U391" s="30"/>
      <c r="V391" s="6"/>
    </row>
    <row r="392" spans="2:22" ht="57" hidden="1" customHeight="1" x14ac:dyDescent="0.25">
      <c r="B392" s="40" t="s">
        <v>153</v>
      </c>
      <c r="C392" s="32" t="s">
        <v>154</v>
      </c>
      <c r="D392" s="6" t="s">
        <v>187</v>
      </c>
      <c r="E392" s="6" t="s">
        <v>155</v>
      </c>
      <c r="F392" s="7">
        <v>4600000</v>
      </c>
      <c r="G392" s="35">
        <v>400000</v>
      </c>
      <c r="H392" s="7">
        <v>11.5</v>
      </c>
      <c r="I392" s="7" t="s">
        <v>69</v>
      </c>
      <c r="J392" s="37">
        <v>2112</v>
      </c>
      <c r="K392" s="46">
        <v>2019</v>
      </c>
      <c r="L392" s="46" t="s">
        <v>267</v>
      </c>
      <c r="M392" s="77" t="s">
        <v>196</v>
      </c>
      <c r="N392" s="7" t="s">
        <v>190</v>
      </c>
      <c r="O392" s="35" t="s">
        <v>196</v>
      </c>
      <c r="P392" s="7">
        <v>920000</v>
      </c>
      <c r="Q392" s="7">
        <v>0</v>
      </c>
      <c r="R392" s="36">
        <f t="shared" si="11"/>
        <v>920000</v>
      </c>
      <c r="S392" s="36">
        <f t="array" ref="S392">IFERROR(IF($F392="","",IF($T392=0,0,IF($G392=$T392,$F392-SUM(IFERROR(INDEX($P:$P,MATCH(1,($E392=$E:$E)*($I392=$I:$I)*("Avance 20%"=$N:$N),0)),0),IFERROR(INDEX($P:$P,MATCH(1,($E392=$E:$E)*($I392=$I:$I)*("Avance 15%"=$N:$N),0)),0)),$T392*$H392))),"REVISAR")</f>
        <v>2990000</v>
      </c>
      <c r="T392" s="35">
        <f t="shared" si="12"/>
        <v>400000</v>
      </c>
      <c r="U392" s="30"/>
      <c r="V392" s="6"/>
    </row>
    <row r="393" spans="2:22" ht="57" hidden="1" customHeight="1" x14ac:dyDescent="0.25">
      <c r="B393" s="40" t="s">
        <v>153</v>
      </c>
      <c r="C393" s="32" t="s">
        <v>154</v>
      </c>
      <c r="D393" s="6" t="s">
        <v>187</v>
      </c>
      <c r="E393" s="6" t="s">
        <v>155</v>
      </c>
      <c r="F393" s="7">
        <v>4600000</v>
      </c>
      <c r="G393" s="35">
        <v>400000</v>
      </c>
      <c r="H393" s="7">
        <v>11.5</v>
      </c>
      <c r="I393" s="7" t="s">
        <v>69</v>
      </c>
      <c r="J393" s="37">
        <v>567</v>
      </c>
      <c r="K393" s="46">
        <v>2020</v>
      </c>
      <c r="L393" s="46" t="s">
        <v>267</v>
      </c>
      <c r="M393" s="77" t="s">
        <v>196</v>
      </c>
      <c r="N393" s="7" t="s">
        <v>189</v>
      </c>
      <c r="O393" s="35" t="s">
        <v>196</v>
      </c>
      <c r="P393" s="7">
        <v>690000</v>
      </c>
      <c r="Q393" s="7">
        <v>0</v>
      </c>
      <c r="R393" s="36">
        <f t="shared" si="11"/>
        <v>690000</v>
      </c>
      <c r="S393" s="36">
        <f t="array" ref="S393">IFERROR(IF($F393="","",IF($T393=0,0,IF($G393=$T393,$F393-SUM(IFERROR(INDEX($P:$P,MATCH(1,($E393=$E:$E)*($I393=$I:$I)*("Avance 20%"=$N:$N),0)),0),IFERROR(INDEX($P:$P,MATCH(1,($E393=$E:$E)*($I393=$I:$I)*("Avance 15%"=$N:$N),0)),0)),$T393*$H393))),"REVISAR")</f>
        <v>2990000</v>
      </c>
      <c r="T393" s="35">
        <f t="shared" si="12"/>
        <v>400000</v>
      </c>
      <c r="U393" s="30"/>
      <c r="V393" s="6"/>
    </row>
    <row r="394" spans="2:22" ht="42.75" hidden="1" customHeight="1" x14ac:dyDescent="0.25">
      <c r="B394" s="6" t="s">
        <v>150</v>
      </c>
      <c r="C394" s="32" t="s">
        <v>151</v>
      </c>
      <c r="D394" s="6" t="s">
        <v>187</v>
      </c>
      <c r="E394" s="6" t="s">
        <v>152</v>
      </c>
      <c r="F394" s="7">
        <v>3450000</v>
      </c>
      <c r="G394" s="35">
        <v>300000</v>
      </c>
      <c r="H394" s="7">
        <v>11.5</v>
      </c>
      <c r="I394" s="7" t="s">
        <v>69</v>
      </c>
      <c r="J394" s="37">
        <v>2136</v>
      </c>
      <c r="K394" s="46">
        <v>2019</v>
      </c>
      <c r="L394" s="46" t="s">
        <v>267</v>
      </c>
      <c r="M394" s="77" t="s">
        <v>196</v>
      </c>
      <c r="N394" s="7" t="s">
        <v>190</v>
      </c>
      <c r="O394" s="35" t="s">
        <v>196</v>
      </c>
      <c r="P394" s="7">
        <v>690000</v>
      </c>
      <c r="Q394" s="7">
        <v>0</v>
      </c>
      <c r="R394" s="36">
        <f t="shared" si="11"/>
        <v>690000</v>
      </c>
      <c r="S394" s="36">
        <f t="array" ref="S394">IFERROR(IF($F394="","",IF($T394=0,0,IF($G394=$T394,$F394-SUM(IFERROR(INDEX($P:$P,MATCH(1,($E394=$E:$E)*($I394=$I:$I)*("Avance 20%"=$N:$N),0)),0),IFERROR(INDEX($P:$P,MATCH(1,($E394=$E:$E)*($I394=$I:$I)*("Avance 15%"=$N:$N),0)),0)),$T394*$H394))),"REVISAR")</f>
        <v>2760000</v>
      </c>
      <c r="T394" s="35">
        <f t="shared" si="12"/>
        <v>300000</v>
      </c>
      <c r="U394" s="30"/>
      <c r="V394" s="6"/>
    </row>
    <row r="395" spans="2:22" ht="57" hidden="1" customHeight="1" x14ac:dyDescent="0.25">
      <c r="B395" s="6" t="s">
        <v>144</v>
      </c>
      <c r="C395" s="6" t="s">
        <v>145</v>
      </c>
      <c r="D395" s="6" t="s">
        <v>187</v>
      </c>
      <c r="E395" s="6" t="s">
        <v>146</v>
      </c>
      <c r="F395" s="7">
        <v>3450000</v>
      </c>
      <c r="G395" s="35">
        <v>300000</v>
      </c>
      <c r="H395" s="7">
        <v>11.5</v>
      </c>
      <c r="I395" s="7" t="s">
        <v>69</v>
      </c>
      <c r="J395" s="46">
        <v>2133</v>
      </c>
      <c r="K395" s="46">
        <v>2019</v>
      </c>
      <c r="L395" s="46" t="s">
        <v>267</v>
      </c>
      <c r="M395" s="77" t="s">
        <v>196</v>
      </c>
      <c r="N395" s="7" t="s">
        <v>190</v>
      </c>
      <c r="O395" s="35" t="s">
        <v>196</v>
      </c>
      <c r="P395" s="7">
        <v>690000</v>
      </c>
      <c r="Q395" s="7">
        <v>0</v>
      </c>
      <c r="R395" s="36">
        <f t="shared" si="11"/>
        <v>690000</v>
      </c>
      <c r="S395" s="36">
        <f t="array" ref="S395">IFERROR(IF($F395="","",IF($T395=0,0,IF($G395=$T395,$F395-SUM(IFERROR(INDEX($P:$P,MATCH(1,($E395=$E:$E)*($I395=$I:$I)*("Avance 20%"=$N:$N),0)),0),IFERROR(INDEX($P:$P,MATCH(1,($E395=$E:$E)*($I395=$I:$I)*("Avance 15%"=$N:$N),0)),0)),$T395*$H395))),"REVISAR")</f>
        <v>2760000</v>
      </c>
      <c r="T395" s="35">
        <f t="shared" si="12"/>
        <v>300000</v>
      </c>
      <c r="U395" s="30"/>
      <c r="V395" s="6"/>
    </row>
    <row r="396" spans="2:22" ht="42.75" hidden="1" customHeight="1" x14ac:dyDescent="0.25">
      <c r="B396" s="6" t="s">
        <v>89</v>
      </c>
      <c r="C396" s="32" t="s">
        <v>90</v>
      </c>
      <c r="D396" s="6" t="s">
        <v>187</v>
      </c>
      <c r="E396" s="32" t="s">
        <v>109</v>
      </c>
      <c r="F396" s="7">
        <v>3450000</v>
      </c>
      <c r="G396" s="35">
        <v>300000</v>
      </c>
      <c r="H396" s="7">
        <v>11.5</v>
      </c>
      <c r="I396" s="7" t="s">
        <v>69</v>
      </c>
      <c r="J396" s="37">
        <v>2048</v>
      </c>
      <c r="K396" s="46">
        <v>2019</v>
      </c>
      <c r="L396" s="46" t="s">
        <v>267</v>
      </c>
      <c r="M396" s="77" t="s">
        <v>196</v>
      </c>
      <c r="N396" s="7" t="s">
        <v>190</v>
      </c>
      <c r="O396" s="35" t="s">
        <v>196</v>
      </c>
      <c r="P396" s="7">
        <v>690000</v>
      </c>
      <c r="Q396" s="7">
        <v>0</v>
      </c>
      <c r="R396" s="36">
        <f t="shared" si="11"/>
        <v>690000</v>
      </c>
      <c r="S396" s="36">
        <f t="array" ref="S396">IFERROR(IF($F396="","",IF($T396=0,0,IF($G396=$T396,$F396-SUM(IFERROR(INDEX($P:$P,MATCH(1,($E396=$E:$E)*($I396=$I:$I)*("Avance 20%"=$N:$N),0)),0),IFERROR(INDEX($P:$P,MATCH(1,($E396=$E:$E)*($I396=$I:$I)*("Avance 15%"=$N:$N),0)),0)),$T396*$H396))),"REVISAR")</f>
        <v>2242500</v>
      </c>
      <c r="T396" s="35">
        <f t="shared" si="12"/>
        <v>300000</v>
      </c>
      <c r="U396" s="30"/>
      <c r="V396" s="6"/>
    </row>
    <row r="397" spans="2:22" ht="42.75" hidden="1" customHeight="1" x14ac:dyDescent="0.25">
      <c r="B397" s="6" t="s">
        <v>89</v>
      </c>
      <c r="C397" s="32" t="s">
        <v>90</v>
      </c>
      <c r="D397" s="6" t="s">
        <v>187</v>
      </c>
      <c r="E397" s="32" t="s">
        <v>109</v>
      </c>
      <c r="F397" s="7">
        <v>3450000</v>
      </c>
      <c r="G397" s="35">
        <v>300000</v>
      </c>
      <c r="H397" s="7">
        <v>11.5</v>
      </c>
      <c r="I397" s="7" t="s">
        <v>69</v>
      </c>
      <c r="J397" s="46">
        <v>530</v>
      </c>
      <c r="K397" s="46">
        <v>2020</v>
      </c>
      <c r="L397" s="46" t="s">
        <v>267</v>
      </c>
      <c r="M397" s="77" t="s">
        <v>196</v>
      </c>
      <c r="N397" s="7" t="s">
        <v>189</v>
      </c>
      <c r="O397" s="35" t="s">
        <v>196</v>
      </c>
      <c r="P397" s="7">
        <v>517500</v>
      </c>
      <c r="Q397" s="7">
        <v>0</v>
      </c>
      <c r="R397" s="36">
        <f t="shared" si="11"/>
        <v>517500</v>
      </c>
      <c r="S397" s="36">
        <f t="array" ref="S397">IFERROR(IF($F397="","",IF($T397=0,0,IF($G397=$T397,$F397-SUM(IFERROR(INDEX($P:$P,MATCH(1,($E397=$E:$E)*($I397=$I:$I)*("Avance 20%"=$N:$N),0)),0),IFERROR(INDEX($P:$P,MATCH(1,($E397=$E:$E)*($I397=$I:$I)*("Avance 15%"=$N:$N),0)),0)),$T397*$H397))),"REVISAR")</f>
        <v>2242500</v>
      </c>
      <c r="T397" s="35">
        <f t="shared" si="12"/>
        <v>300000</v>
      </c>
      <c r="U397" s="30"/>
      <c r="V397" s="6"/>
    </row>
    <row r="398" spans="2:22" ht="42.75" hidden="1" customHeight="1" x14ac:dyDescent="0.25">
      <c r="B398" s="40" t="s">
        <v>156</v>
      </c>
      <c r="C398" s="32" t="s">
        <v>157</v>
      </c>
      <c r="D398" s="6" t="s">
        <v>187</v>
      </c>
      <c r="E398" s="6" t="s">
        <v>158</v>
      </c>
      <c r="F398" s="7">
        <v>4600000</v>
      </c>
      <c r="G398" s="35">
        <v>400000</v>
      </c>
      <c r="H398" s="7">
        <v>11.5</v>
      </c>
      <c r="I398" s="7" t="s">
        <v>69</v>
      </c>
      <c r="J398" s="37">
        <v>2115</v>
      </c>
      <c r="K398" s="46">
        <v>2019</v>
      </c>
      <c r="L398" s="46" t="s">
        <v>267</v>
      </c>
      <c r="M398" s="77" t="s">
        <v>196</v>
      </c>
      <c r="N398" s="7" t="s">
        <v>190</v>
      </c>
      <c r="O398" s="35" t="s">
        <v>196</v>
      </c>
      <c r="P398" s="7">
        <v>920000</v>
      </c>
      <c r="Q398" s="7">
        <v>0</v>
      </c>
      <c r="R398" s="36">
        <f t="shared" si="11"/>
        <v>920000</v>
      </c>
      <c r="S398" s="36">
        <f t="array" ref="S398">IFERROR(IF($F398="","",IF($T398=0,0,IF($G398=$T398,$F398-SUM(IFERROR(INDEX($P:$P,MATCH(1,($E398=$E:$E)*($I398=$I:$I)*("Avance 20%"=$N:$N),0)),0),IFERROR(INDEX($P:$P,MATCH(1,($E398=$E:$E)*($I398=$I:$I)*("Avance 15%"=$N:$N),0)),0)),$T398*$H398))),"REVISAR")</f>
        <v>3680000</v>
      </c>
      <c r="T398" s="35">
        <f t="shared" si="12"/>
        <v>400000</v>
      </c>
      <c r="U398" s="30"/>
      <c r="V398" s="6"/>
    </row>
    <row r="399" spans="2:22" ht="57" hidden="1" customHeight="1" x14ac:dyDescent="0.25">
      <c r="B399" s="6" t="s">
        <v>147</v>
      </c>
      <c r="C399" s="6" t="s">
        <v>148</v>
      </c>
      <c r="D399" s="6" t="s">
        <v>187</v>
      </c>
      <c r="E399" s="40" t="s">
        <v>149</v>
      </c>
      <c r="F399" s="7">
        <v>2280000</v>
      </c>
      <c r="G399" s="35">
        <v>200000</v>
      </c>
      <c r="H399" s="7">
        <v>11.4</v>
      </c>
      <c r="I399" s="7" t="s">
        <v>69</v>
      </c>
      <c r="J399" s="37">
        <v>2137</v>
      </c>
      <c r="K399" s="46">
        <v>2019</v>
      </c>
      <c r="L399" s="46" t="s">
        <v>267</v>
      </c>
      <c r="M399" s="77" t="s">
        <v>196</v>
      </c>
      <c r="N399" s="7" t="s">
        <v>190</v>
      </c>
      <c r="O399" s="35" t="s">
        <v>196</v>
      </c>
      <c r="P399" s="7">
        <v>456000</v>
      </c>
      <c r="Q399" s="7">
        <v>0</v>
      </c>
      <c r="R399" s="36">
        <f t="shared" si="11"/>
        <v>456000</v>
      </c>
      <c r="S399" s="36">
        <f t="array" ref="S399">IFERROR(IF($F399="","",IF($T399=0,0,IF($G399=$T399,$F399-SUM(IFERROR(INDEX($P:$P,MATCH(1,($E399=$E:$E)*($I399=$I:$I)*("Avance 20%"=$N:$N),0)),0),IFERROR(INDEX($P:$P,MATCH(1,($E399=$E:$E)*($I399=$I:$I)*("Avance 15%"=$N:$N),0)),0)),$T399*$H399))),"REVISAR")</f>
        <v>1824000</v>
      </c>
      <c r="T399" s="35">
        <f t="shared" si="12"/>
        <v>200000</v>
      </c>
      <c r="U399" s="30"/>
      <c r="V399" s="6"/>
    </row>
    <row r="400" spans="2:22" ht="42.75" hidden="1" customHeight="1" x14ac:dyDescent="0.25">
      <c r="B400" s="6" t="s">
        <v>138</v>
      </c>
      <c r="C400" s="32" t="s">
        <v>139</v>
      </c>
      <c r="D400" s="6" t="s">
        <v>187</v>
      </c>
      <c r="E400" s="6" t="s">
        <v>140</v>
      </c>
      <c r="F400" s="7">
        <v>3450000</v>
      </c>
      <c r="G400" s="35">
        <v>300000</v>
      </c>
      <c r="H400" s="7">
        <v>11.5</v>
      </c>
      <c r="I400" s="7" t="s">
        <v>69</v>
      </c>
      <c r="J400" s="37">
        <v>2113</v>
      </c>
      <c r="K400" s="46">
        <v>2019</v>
      </c>
      <c r="L400" s="46" t="s">
        <v>267</v>
      </c>
      <c r="M400" s="77" t="s">
        <v>196</v>
      </c>
      <c r="N400" s="7" t="s">
        <v>190</v>
      </c>
      <c r="O400" s="35" t="s">
        <v>196</v>
      </c>
      <c r="P400" s="7">
        <v>690000</v>
      </c>
      <c r="Q400" s="7">
        <v>0</v>
      </c>
      <c r="R400" s="36">
        <f t="shared" si="11"/>
        <v>690000</v>
      </c>
      <c r="S400" s="36">
        <f t="array" ref="S400">IFERROR(IF($F400="","",IF($T400=0,0,IF($G400=$T400,$F400-SUM(IFERROR(INDEX($P:$P,MATCH(1,($E400=$E:$E)*($I400=$I:$I)*("Avance 20%"=$N:$N),0)),0),IFERROR(INDEX($P:$P,MATCH(1,($E400=$E:$E)*($I400=$I:$I)*("Avance 15%"=$N:$N),0)),0)),$T400*$H400))),"REVISAR")</f>
        <v>2760000</v>
      </c>
      <c r="T400" s="35">
        <f t="shared" si="12"/>
        <v>300000</v>
      </c>
      <c r="U400" s="30"/>
      <c r="V400" s="6"/>
    </row>
    <row r="401" spans="2:22" ht="57" hidden="1" customHeight="1" x14ac:dyDescent="0.25">
      <c r="B401" s="6" t="s">
        <v>161</v>
      </c>
      <c r="C401" s="32" t="s">
        <v>162</v>
      </c>
      <c r="D401" s="6" t="s">
        <v>187</v>
      </c>
      <c r="E401" s="6" t="s">
        <v>163</v>
      </c>
      <c r="F401" s="7">
        <v>9000000</v>
      </c>
      <c r="G401" s="35">
        <v>900000</v>
      </c>
      <c r="H401" s="7">
        <v>10</v>
      </c>
      <c r="I401" s="7" t="s">
        <v>68</v>
      </c>
      <c r="J401" s="46">
        <v>1870</v>
      </c>
      <c r="K401" s="46">
        <v>2019</v>
      </c>
      <c r="L401" s="46" t="s">
        <v>267</v>
      </c>
      <c r="M401" s="77" t="s">
        <v>367</v>
      </c>
      <c r="N401" s="7" t="s">
        <v>195</v>
      </c>
      <c r="O401" s="35">
        <v>268200</v>
      </c>
      <c r="P401" s="7">
        <v>2682000</v>
      </c>
      <c r="Q401" s="7">
        <v>938700</v>
      </c>
      <c r="R401" s="36">
        <f t="shared" si="11"/>
        <v>1743300</v>
      </c>
      <c r="S401" s="36">
        <f t="array" ref="S401">IFERROR(IF($F401="","",IF($T401=0,0,IF($G401=$T401,$F401-SUM(IFERROR(INDEX($P:$P,MATCH(1,($E401=$E:$E)*($I401=$I:$I)*("Avance 20%"=$N:$N),0)),0),IFERROR(INDEX($P:$P,MATCH(1,($E401=$E:$E)*($I401=$I:$I)*("Avance 15%"=$N:$N),0)),0)),$T401*$H401))),"REVISAR")</f>
        <v>5328600</v>
      </c>
      <c r="T401" s="35">
        <f t="shared" si="12"/>
        <v>532860</v>
      </c>
      <c r="U401" s="30"/>
      <c r="V401" s="6"/>
    </row>
    <row r="402" spans="2:22" ht="57" hidden="1" customHeight="1" x14ac:dyDescent="0.25">
      <c r="B402" s="6" t="s">
        <v>161</v>
      </c>
      <c r="C402" s="32" t="s">
        <v>162</v>
      </c>
      <c r="D402" s="6" t="s">
        <v>187</v>
      </c>
      <c r="E402" s="6" t="s">
        <v>163</v>
      </c>
      <c r="F402" s="7">
        <v>9000000</v>
      </c>
      <c r="G402" s="35">
        <v>900000</v>
      </c>
      <c r="H402" s="7">
        <v>10</v>
      </c>
      <c r="I402" s="7" t="s">
        <v>68</v>
      </c>
      <c r="J402" s="37">
        <v>2114</v>
      </c>
      <c r="K402" s="46">
        <v>2019</v>
      </c>
      <c r="L402" s="46" t="s">
        <v>267</v>
      </c>
      <c r="M402" s="77" t="s">
        <v>196</v>
      </c>
      <c r="N402" s="7" t="s">
        <v>190</v>
      </c>
      <c r="O402" s="35" t="s">
        <v>196</v>
      </c>
      <c r="P402" s="7">
        <v>1800000</v>
      </c>
      <c r="Q402" s="7">
        <v>0</v>
      </c>
      <c r="R402" s="36">
        <f t="shared" si="11"/>
        <v>1800000</v>
      </c>
      <c r="S402" s="36">
        <f t="array" ref="S402">IFERROR(IF($F402="","",IF($T402=0,0,IF($G402=$T402,$F402-SUM(IFERROR(INDEX($P:$P,MATCH(1,($E402=$E:$E)*($I402=$I:$I)*("Avance 20%"=$N:$N),0)),0),IFERROR(INDEX($P:$P,MATCH(1,($E402=$E:$E)*($I402=$I:$I)*("Avance 15%"=$N:$N),0)),0)),$T402*$H402))),"REVISAR")</f>
        <v>5328600</v>
      </c>
      <c r="T402" s="35">
        <f t="shared" si="12"/>
        <v>532860</v>
      </c>
      <c r="U402" s="30"/>
      <c r="V402" s="6"/>
    </row>
    <row r="403" spans="2:22" ht="57" hidden="1" customHeight="1" x14ac:dyDescent="0.25">
      <c r="B403" s="6" t="s">
        <v>161</v>
      </c>
      <c r="C403" s="32" t="s">
        <v>162</v>
      </c>
      <c r="D403" s="6" t="s">
        <v>187</v>
      </c>
      <c r="E403" s="6" t="s">
        <v>163</v>
      </c>
      <c r="F403" s="7">
        <v>9000000</v>
      </c>
      <c r="G403" s="35">
        <v>900000</v>
      </c>
      <c r="H403" s="7">
        <v>10</v>
      </c>
      <c r="I403" s="7" t="s">
        <v>68</v>
      </c>
      <c r="J403" s="37">
        <v>575</v>
      </c>
      <c r="K403" s="46">
        <v>2020</v>
      </c>
      <c r="L403" s="46" t="s">
        <v>267</v>
      </c>
      <c r="M403" s="77" t="s">
        <v>196</v>
      </c>
      <c r="N403" s="7" t="s">
        <v>189</v>
      </c>
      <c r="O403" s="35" t="s">
        <v>196</v>
      </c>
      <c r="P403" s="7">
        <v>1350000</v>
      </c>
      <c r="Q403" s="7">
        <v>0</v>
      </c>
      <c r="R403" s="36">
        <f t="shared" si="11"/>
        <v>1350000</v>
      </c>
      <c r="S403" s="36">
        <f t="array" ref="S403">IFERROR(IF($F403="","",IF($T403=0,0,IF($G403=$T403,$F403-SUM(IFERROR(INDEX($P:$P,MATCH(1,($E403=$E:$E)*($I403=$I:$I)*("Avance 20%"=$N:$N),0)),0),IFERROR(INDEX($P:$P,MATCH(1,($E403=$E:$E)*($I403=$I:$I)*("Avance 15%"=$N:$N),0)),0)),$T403*$H403))),"REVISAR")</f>
        <v>5328600</v>
      </c>
      <c r="T403" s="35">
        <f t="shared" si="12"/>
        <v>532860</v>
      </c>
      <c r="U403" s="30"/>
      <c r="V403" s="6"/>
    </row>
    <row r="404" spans="2:22" ht="57" hidden="1" customHeight="1" x14ac:dyDescent="0.25">
      <c r="B404" s="6" t="s">
        <v>161</v>
      </c>
      <c r="C404" s="32" t="s">
        <v>162</v>
      </c>
      <c r="D404" s="6" t="s">
        <v>187</v>
      </c>
      <c r="E404" s="6" t="s">
        <v>163</v>
      </c>
      <c r="F404" s="7">
        <v>9000000</v>
      </c>
      <c r="G404" s="35">
        <v>900000</v>
      </c>
      <c r="H404" s="7">
        <v>10</v>
      </c>
      <c r="I404" s="7" t="s">
        <v>68</v>
      </c>
      <c r="J404" s="45"/>
      <c r="K404" s="45"/>
      <c r="L404" s="45"/>
      <c r="M404" s="78" t="s">
        <v>38</v>
      </c>
      <c r="N404" s="7" t="s">
        <v>195</v>
      </c>
      <c r="O404" s="35">
        <v>98940</v>
      </c>
      <c r="P404" s="7">
        <v>1137810</v>
      </c>
      <c r="Q404" s="7">
        <v>398233.5</v>
      </c>
      <c r="R404" s="36">
        <f t="shared" si="11"/>
        <v>739576.5</v>
      </c>
      <c r="S404" s="36">
        <f t="array" ref="S404">IFERROR(IF($F404="","",IF($T404=0,0,IF($G404=$T404,$F404-SUM(IFERROR(INDEX($P:$P,MATCH(1,($E404=$E:$E)*($I404=$I:$I)*("Avance 20%"=$N:$N),0)),0),IFERROR(INDEX($P:$P,MATCH(1,($E404=$E:$E)*($I404=$I:$I)*("Avance 15%"=$N:$N),0)),0)),$T404*$H404))),"REVISAR")</f>
        <v>5328600</v>
      </c>
      <c r="T404" s="35">
        <f t="shared" si="12"/>
        <v>532860</v>
      </c>
      <c r="U404" s="30"/>
      <c r="V404" s="6" t="s">
        <v>357</v>
      </c>
    </row>
    <row r="405" spans="2:22" ht="42.75" hidden="1" customHeight="1" x14ac:dyDescent="0.25">
      <c r="B405" s="47" t="s">
        <v>197</v>
      </c>
      <c r="C405" s="53" t="s">
        <v>362</v>
      </c>
      <c r="D405" s="6" t="s">
        <v>187</v>
      </c>
      <c r="E405" s="53" t="s">
        <v>364</v>
      </c>
      <c r="F405" s="7">
        <v>2300000</v>
      </c>
      <c r="G405" s="49">
        <v>200000</v>
      </c>
      <c r="H405" s="48">
        <v>11.5</v>
      </c>
      <c r="I405" s="48" t="s">
        <v>69</v>
      </c>
      <c r="J405" s="46">
        <v>2615</v>
      </c>
      <c r="K405" s="46">
        <v>2019</v>
      </c>
      <c r="L405" s="46" t="s">
        <v>267</v>
      </c>
      <c r="M405" s="77" t="s">
        <v>196</v>
      </c>
      <c r="N405" s="48" t="s">
        <v>190</v>
      </c>
      <c r="O405" s="49" t="s">
        <v>196</v>
      </c>
      <c r="P405" s="48">
        <v>460000</v>
      </c>
      <c r="Q405" s="48">
        <v>0</v>
      </c>
      <c r="R405" s="36">
        <f t="shared" ref="R405:R450" si="13">IF(P405-Q405=0,"",P405-Q405)</f>
        <v>460000</v>
      </c>
      <c r="S405" s="36">
        <f t="array" ref="S405">IFERROR(IF($F405="","",IF($T405=0,0,IF($G405=$T405,$F405-SUM(IFERROR(INDEX($P:$P,MATCH(1,($E405=$E:$E)*($I405=$I:$I)*("Avance 20%"=$N:$N),0)),0),IFERROR(INDEX($P:$P,MATCH(1,($E405=$E:$E)*($I405=$I:$I)*("Avance 15%"=$N:$N),0)),0)),$T405*$H405))),"REVISAR")</f>
        <v>1840000</v>
      </c>
      <c r="T405" s="35">
        <f t="shared" si="12"/>
        <v>200000</v>
      </c>
      <c r="U405" s="30"/>
      <c r="V405" s="6" t="s">
        <v>354</v>
      </c>
    </row>
    <row r="406" spans="2:22" ht="57" hidden="1" customHeight="1" x14ac:dyDescent="0.25">
      <c r="B406" s="6" t="s">
        <v>118</v>
      </c>
      <c r="C406" s="32" t="s">
        <v>119</v>
      </c>
      <c r="D406" s="6" t="s">
        <v>187</v>
      </c>
      <c r="E406" s="6" t="s">
        <v>120</v>
      </c>
      <c r="F406" s="7">
        <v>1150000</v>
      </c>
      <c r="G406" s="35">
        <v>100000</v>
      </c>
      <c r="H406" s="7">
        <v>11.5</v>
      </c>
      <c r="I406" s="7" t="s">
        <v>69</v>
      </c>
      <c r="J406" s="37">
        <v>2053</v>
      </c>
      <c r="K406" s="46">
        <v>2019</v>
      </c>
      <c r="L406" s="46" t="s">
        <v>267</v>
      </c>
      <c r="M406" s="77" t="s">
        <v>196</v>
      </c>
      <c r="N406" s="7" t="s">
        <v>190</v>
      </c>
      <c r="O406" s="35" t="s">
        <v>196</v>
      </c>
      <c r="P406" s="35">
        <v>230000</v>
      </c>
      <c r="Q406" s="7">
        <v>0</v>
      </c>
      <c r="R406" s="36">
        <f t="shared" si="13"/>
        <v>230000</v>
      </c>
      <c r="S406" s="36">
        <f t="array" ref="S406">IFERROR(IF($F406="","",IF($T406=0,0,IF($G406=$T406,$F406-SUM(IFERROR(INDEX($P:$P,MATCH(1,($E406=$E:$E)*($I406=$I:$I)*("Avance 20%"=$N:$N),0)),0),IFERROR(INDEX($P:$P,MATCH(1,($E406=$E:$E)*($I406=$I:$I)*("Avance 15%"=$N:$N),0)),0)),$T406*$H406))),"REVISAR")</f>
        <v>579370</v>
      </c>
      <c r="T406" s="35">
        <f t="shared" si="12"/>
        <v>50380</v>
      </c>
      <c r="U406" s="30"/>
      <c r="V406" s="6"/>
    </row>
    <row r="407" spans="2:22" ht="57" hidden="1" customHeight="1" x14ac:dyDescent="0.25">
      <c r="B407" s="6" t="s">
        <v>118</v>
      </c>
      <c r="C407" s="32" t="s">
        <v>119</v>
      </c>
      <c r="D407" s="6" t="s">
        <v>187</v>
      </c>
      <c r="E407" s="6" t="s">
        <v>120</v>
      </c>
      <c r="F407" s="7">
        <v>1150000</v>
      </c>
      <c r="G407" s="35">
        <v>100000</v>
      </c>
      <c r="H407" s="7">
        <v>11.5</v>
      </c>
      <c r="I407" s="7" t="s">
        <v>69</v>
      </c>
      <c r="J407" s="37">
        <v>623</v>
      </c>
      <c r="K407" s="46">
        <v>2020</v>
      </c>
      <c r="L407" s="46" t="s">
        <v>267</v>
      </c>
      <c r="M407" s="77" t="s">
        <v>196</v>
      </c>
      <c r="N407" s="7" t="s">
        <v>189</v>
      </c>
      <c r="O407" s="35" t="s">
        <v>196</v>
      </c>
      <c r="P407" s="35">
        <v>172500</v>
      </c>
      <c r="Q407" s="7">
        <v>0</v>
      </c>
      <c r="R407" s="36">
        <f t="shared" si="13"/>
        <v>172500</v>
      </c>
      <c r="S407" s="36">
        <f t="array" ref="S407">IFERROR(IF($F407="","",IF($T407=0,0,IF($G407=$T407,$F407-SUM(IFERROR(INDEX($P:$P,MATCH(1,($E407=$E:$E)*($I407=$I:$I)*("Avance 20%"=$N:$N),0)),0),IFERROR(INDEX($P:$P,MATCH(1,($E407=$E:$E)*($I407=$I:$I)*("Avance 15%"=$N:$N),0)),0)),$T407*$H407))),"REVISAR")</f>
        <v>579370</v>
      </c>
      <c r="T407" s="35">
        <f t="shared" si="12"/>
        <v>50380</v>
      </c>
      <c r="U407" s="30"/>
      <c r="V407" s="6"/>
    </row>
    <row r="408" spans="2:22" ht="57" hidden="1" customHeight="1" x14ac:dyDescent="0.25">
      <c r="B408" s="6" t="s">
        <v>118</v>
      </c>
      <c r="C408" s="32" t="s">
        <v>119</v>
      </c>
      <c r="D408" s="6" t="s">
        <v>187</v>
      </c>
      <c r="E408" s="6" t="s">
        <v>120</v>
      </c>
      <c r="F408" s="7">
        <v>1150000</v>
      </c>
      <c r="G408" s="35">
        <v>100000</v>
      </c>
      <c r="H408" s="7">
        <v>11.5</v>
      </c>
      <c r="I408" s="7" t="s">
        <v>69</v>
      </c>
      <c r="J408" s="45"/>
      <c r="K408" s="45"/>
      <c r="L408" s="45"/>
      <c r="M408" s="78" t="s">
        <v>40</v>
      </c>
      <c r="N408" s="7" t="s">
        <v>192</v>
      </c>
      <c r="O408" s="35">
        <v>49620</v>
      </c>
      <c r="P408" s="7">
        <v>719490</v>
      </c>
      <c r="Q408" s="7">
        <v>251821.49999999997</v>
      </c>
      <c r="R408" s="36">
        <f t="shared" si="13"/>
        <v>467668.5</v>
      </c>
      <c r="S408" s="36">
        <f t="array" ref="S408">IFERROR(IF($F408="","",IF($T408=0,0,IF($G408=$T408,$F408-SUM(IFERROR(INDEX($P:$P,MATCH(1,($E408=$E:$E)*($I408=$I:$I)*("Avance 20%"=$N:$N),0)),0),IFERROR(INDEX($P:$P,MATCH(1,($E408=$E:$E)*($I408=$I:$I)*("Avance 15%"=$N:$N),0)),0)),$T408*$H408))),"REVISAR")</f>
        <v>579370</v>
      </c>
      <c r="T408" s="35">
        <f t="shared" si="12"/>
        <v>50380</v>
      </c>
      <c r="U408" s="30"/>
      <c r="V408" s="6" t="s">
        <v>357</v>
      </c>
    </row>
    <row r="409" spans="2:22" ht="42.75" hidden="1" customHeight="1" x14ac:dyDescent="0.25">
      <c r="B409" s="6" t="s">
        <v>122</v>
      </c>
      <c r="C409" s="32" t="s">
        <v>123</v>
      </c>
      <c r="D409" s="6" t="s">
        <v>187</v>
      </c>
      <c r="E409" s="32" t="s">
        <v>124</v>
      </c>
      <c r="F409" s="7">
        <v>1150000</v>
      </c>
      <c r="G409" s="35">
        <v>100000</v>
      </c>
      <c r="H409" s="7">
        <v>11.5</v>
      </c>
      <c r="I409" s="7" t="s">
        <v>69</v>
      </c>
      <c r="J409" s="37">
        <v>2056</v>
      </c>
      <c r="K409" s="46">
        <v>2019</v>
      </c>
      <c r="L409" s="46" t="s">
        <v>267</v>
      </c>
      <c r="M409" s="77" t="s">
        <v>196</v>
      </c>
      <c r="N409" s="7" t="s">
        <v>190</v>
      </c>
      <c r="O409" s="35" t="s">
        <v>196</v>
      </c>
      <c r="P409" s="35">
        <v>230000</v>
      </c>
      <c r="Q409" s="7">
        <v>0</v>
      </c>
      <c r="R409" s="36">
        <f t="shared" si="13"/>
        <v>230000</v>
      </c>
      <c r="S409" s="36">
        <f t="array" ref="S409">IFERROR(IF($F409="","",IF($T409=0,0,IF($G409=$T409,$F409-SUM(IFERROR(INDEX($P:$P,MATCH(1,($E409=$E:$E)*($I409=$I:$I)*("Avance 20%"=$N:$N),0)),0),IFERROR(INDEX($P:$P,MATCH(1,($E409=$E:$E)*($I409=$I:$I)*("Avance 15%"=$N:$N),0)),0)),$T409*$H409))),"REVISAR")</f>
        <v>920000</v>
      </c>
      <c r="T409" s="35">
        <f t="shared" si="12"/>
        <v>100000</v>
      </c>
      <c r="U409" s="30"/>
      <c r="V409" s="6"/>
    </row>
    <row r="410" spans="2:22" ht="42.75" hidden="1" customHeight="1" x14ac:dyDescent="0.25">
      <c r="B410" s="6" t="s">
        <v>351</v>
      </c>
      <c r="C410" s="32" t="s">
        <v>142</v>
      </c>
      <c r="D410" s="6" t="s">
        <v>187</v>
      </c>
      <c r="E410" s="6" t="s">
        <v>143</v>
      </c>
      <c r="F410" s="7">
        <v>6900000</v>
      </c>
      <c r="G410" s="35">
        <v>600000</v>
      </c>
      <c r="H410" s="7">
        <v>11.5</v>
      </c>
      <c r="I410" s="7" t="s">
        <v>69</v>
      </c>
      <c r="J410" s="46">
        <v>2111</v>
      </c>
      <c r="K410" s="46">
        <v>2019</v>
      </c>
      <c r="L410" s="46" t="s">
        <v>267</v>
      </c>
      <c r="M410" s="77" t="s">
        <v>196</v>
      </c>
      <c r="N410" s="7" t="s">
        <v>190</v>
      </c>
      <c r="O410" s="35" t="s">
        <v>196</v>
      </c>
      <c r="P410" s="7">
        <v>1380000</v>
      </c>
      <c r="Q410" s="7">
        <v>0</v>
      </c>
      <c r="R410" s="36">
        <f t="shared" si="13"/>
        <v>1380000</v>
      </c>
      <c r="S410" s="36">
        <f t="array" ref="S410">IFERROR(IF($F410="","",IF($T410=0,0,IF($G410=$T410,$F410-SUM(IFERROR(INDEX($P:$P,MATCH(1,($E410=$E:$E)*($I410=$I:$I)*("Avance 20%"=$N:$N),0)),0),IFERROR(INDEX($P:$P,MATCH(1,($E410=$E:$E)*($I410=$I:$I)*("Avance 15%"=$N:$N),0)),0)),$T410*$H410))),"REVISAR")</f>
        <v>2216510</v>
      </c>
      <c r="T410" s="35">
        <f t="shared" si="12"/>
        <v>192740</v>
      </c>
      <c r="U410" s="30"/>
      <c r="V410" s="6"/>
    </row>
    <row r="411" spans="2:22" ht="42.75" hidden="1" customHeight="1" x14ac:dyDescent="0.25">
      <c r="B411" s="6" t="s">
        <v>351</v>
      </c>
      <c r="C411" s="32" t="s">
        <v>142</v>
      </c>
      <c r="D411" s="6" t="s">
        <v>187</v>
      </c>
      <c r="E411" s="6" t="s">
        <v>143</v>
      </c>
      <c r="F411" s="7">
        <v>6900000</v>
      </c>
      <c r="G411" s="35">
        <v>600000</v>
      </c>
      <c r="H411" s="7">
        <v>11.5</v>
      </c>
      <c r="I411" s="7" t="s">
        <v>69</v>
      </c>
      <c r="J411" s="37">
        <v>532</v>
      </c>
      <c r="K411" s="46">
        <v>2020</v>
      </c>
      <c r="L411" s="46" t="s">
        <v>267</v>
      </c>
      <c r="M411" s="78" t="s">
        <v>35</v>
      </c>
      <c r="N411" s="7" t="s">
        <v>192</v>
      </c>
      <c r="O411" s="35">
        <v>407260</v>
      </c>
      <c r="P411" s="7">
        <v>5905270</v>
      </c>
      <c r="Q411" s="7">
        <v>1181054</v>
      </c>
      <c r="R411" s="36">
        <f t="shared" si="13"/>
        <v>4724216</v>
      </c>
      <c r="S411" s="36">
        <f t="array" ref="S411">IFERROR(IF($F411="","",IF($T411=0,0,IF($G411=$T411,$F411-SUM(IFERROR(INDEX($P:$P,MATCH(1,($E411=$E:$E)*($I411=$I:$I)*("Avance 20%"=$N:$N),0)),0),IFERROR(INDEX($P:$P,MATCH(1,($E411=$E:$E)*($I411=$I:$I)*("Avance 15%"=$N:$N),0)),0)),$T411*$H411))),"REVISAR")</f>
        <v>2216510</v>
      </c>
      <c r="T411" s="35">
        <f t="shared" ref="T411:T471" si="14">IF($G411="","",IF($G411-SUMIFS($O:$O,$E:$E,$E411,$I:$I,$I411)&lt;0,0,$G411-SUMIFS($O:$O,$E:$E,$E411,$I:$I,$I411)))</f>
        <v>192740</v>
      </c>
      <c r="U411" s="30"/>
      <c r="V411" s="6"/>
    </row>
    <row r="412" spans="2:22" ht="42.75" hidden="1" customHeight="1" x14ac:dyDescent="0.25">
      <c r="B412" s="6" t="s">
        <v>121</v>
      </c>
      <c r="C412" s="53" t="s">
        <v>365</v>
      </c>
      <c r="D412" s="6" t="s">
        <v>187</v>
      </c>
      <c r="E412" s="53" t="s">
        <v>366</v>
      </c>
      <c r="F412" s="7">
        <v>1150000</v>
      </c>
      <c r="G412" s="35">
        <v>100000</v>
      </c>
      <c r="H412" s="7">
        <v>11.5</v>
      </c>
      <c r="I412" s="7" t="s">
        <v>69</v>
      </c>
      <c r="J412" s="37">
        <v>2055</v>
      </c>
      <c r="K412" s="46">
        <v>2019</v>
      </c>
      <c r="L412" s="46" t="s">
        <v>267</v>
      </c>
      <c r="M412" s="77" t="s">
        <v>196</v>
      </c>
      <c r="N412" s="7" t="s">
        <v>190</v>
      </c>
      <c r="O412" s="35" t="s">
        <v>196</v>
      </c>
      <c r="P412" s="35">
        <v>230000</v>
      </c>
      <c r="Q412" s="7">
        <v>0</v>
      </c>
      <c r="R412" s="36">
        <f t="shared" si="13"/>
        <v>230000</v>
      </c>
      <c r="S412" s="36">
        <f t="array" ref="S412">IFERROR(IF($F412="","",IF($T412=0,0,IF($G412=$T412,$F412-SUM(IFERROR(INDEX($P:$P,MATCH(1,($E412=$E:$E)*($I412=$I:$I)*("Avance 20%"=$N:$N),0)),0),IFERROR(INDEX($P:$P,MATCH(1,($E412=$E:$E)*($I412=$I:$I)*("Avance 15%"=$N:$N),0)),0)),$T412*$H412))),"REVISAR")</f>
        <v>747500</v>
      </c>
      <c r="T412" s="35">
        <f t="shared" si="14"/>
        <v>100000</v>
      </c>
      <c r="U412" s="30"/>
      <c r="V412" s="6"/>
    </row>
    <row r="413" spans="2:22" ht="42.75" hidden="1" customHeight="1" x14ac:dyDescent="0.25">
      <c r="B413" s="6" t="s">
        <v>121</v>
      </c>
      <c r="C413" s="53" t="s">
        <v>365</v>
      </c>
      <c r="D413" s="6" t="s">
        <v>187</v>
      </c>
      <c r="E413" s="53" t="s">
        <v>366</v>
      </c>
      <c r="F413" s="7">
        <v>1150000</v>
      </c>
      <c r="G413" s="35">
        <v>100000</v>
      </c>
      <c r="H413" s="7">
        <v>11.5</v>
      </c>
      <c r="I413" s="7" t="s">
        <v>69</v>
      </c>
      <c r="J413" s="37">
        <v>624</v>
      </c>
      <c r="K413" s="46">
        <v>2020</v>
      </c>
      <c r="L413" s="46" t="s">
        <v>267</v>
      </c>
      <c r="M413" s="77" t="s">
        <v>196</v>
      </c>
      <c r="N413" s="7" t="s">
        <v>189</v>
      </c>
      <c r="O413" s="35" t="s">
        <v>196</v>
      </c>
      <c r="P413" s="35">
        <v>172500</v>
      </c>
      <c r="Q413" s="7">
        <v>0</v>
      </c>
      <c r="R413" s="36">
        <f t="shared" si="13"/>
        <v>172500</v>
      </c>
      <c r="S413" s="36">
        <f t="array" ref="S413">IFERROR(IF($F413="","",IF($T413=0,0,IF($G413=$T413,$F413-SUM(IFERROR(INDEX($P:$P,MATCH(1,($E413=$E:$E)*($I413=$I:$I)*("Avance 20%"=$N:$N),0)),0),IFERROR(INDEX($P:$P,MATCH(1,($E413=$E:$E)*($I413=$I:$I)*("Avance 15%"=$N:$N),0)),0)),$T413*$H413))),"REVISAR")</f>
        <v>747500</v>
      </c>
      <c r="T413" s="35">
        <f t="shared" si="14"/>
        <v>100000</v>
      </c>
      <c r="U413" s="30"/>
      <c r="V413" s="6"/>
    </row>
    <row r="414" spans="2:22" ht="42.75" hidden="1" customHeight="1" x14ac:dyDescent="0.25">
      <c r="B414" s="6" t="s">
        <v>177</v>
      </c>
      <c r="C414" s="32" t="s">
        <v>178</v>
      </c>
      <c r="D414" s="6" t="s">
        <v>187</v>
      </c>
      <c r="E414" s="6" t="s">
        <v>179</v>
      </c>
      <c r="F414" s="7">
        <v>11500000</v>
      </c>
      <c r="G414" s="35">
        <v>1000000</v>
      </c>
      <c r="H414" s="7">
        <v>11.5</v>
      </c>
      <c r="I414" s="7" t="s">
        <v>69</v>
      </c>
      <c r="J414" s="37">
        <v>2127</v>
      </c>
      <c r="K414" s="46">
        <v>2019</v>
      </c>
      <c r="L414" s="46" t="s">
        <v>267</v>
      </c>
      <c r="M414" s="77" t="s">
        <v>196</v>
      </c>
      <c r="N414" s="7" t="s">
        <v>190</v>
      </c>
      <c r="O414" s="35" t="s">
        <v>196</v>
      </c>
      <c r="P414" s="7">
        <v>2300000</v>
      </c>
      <c r="Q414" s="7">
        <v>0</v>
      </c>
      <c r="R414" s="36">
        <f t="shared" si="13"/>
        <v>2300000</v>
      </c>
      <c r="S414" s="36">
        <f t="array" ref="S414">IFERROR(IF($F414="","",IF($T414=0,0,IF($G414=$T414,$F414-SUM(IFERROR(INDEX($P:$P,MATCH(1,($E414=$E:$E)*($I414=$I:$I)*("Avance 20%"=$N:$N),0)),0),IFERROR(INDEX($P:$P,MATCH(1,($E414=$E:$E)*($I414=$I:$I)*("Avance 15%"=$N:$N),0)),0)),$T414*$H414))),"REVISAR")</f>
        <v>9200000</v>
      </c>
      <c r="T414" s="35">
        <f t="shared" si="14"/>
        <v>1000000</v>
      </c>
      <c r="U414" s="30"/>
      <c r="V414" s="6"/>
    </row>
    <row r="415" spans="2:22" ht="42.75" hidden="1" customHeight="1" x14ac:dyDescent="0.25">
      <c r="B415" s="6" t="s">
        <v>171</v>
      </c>
      <c r="C415" s="32" t="s">
        <v>172</v>
      </c>
      <c r="D415" s="6" t="s">
        <v>187</v>
      </c>
      <c r="E415" s="6" t="s">
        <v>173</v>
      </c>
      <c r="F415" s="7">
        <v>15000000</v>
      </c>
      <c r="G415" s="35">
        <v>1500000</v>
      </c>
      <c r="H415" s="7">
        <v>10</v>
      </c>
      <c r="I415" s="7" t="s">
        <v>68</v>
      </c>
      <c r="J415" s="37">
        <v>2126</v>
      </c>
      <c r="K415" s="46">
        <v>2019</v>
      </c>
      <c r="L415" s="46" t="s">
        <v>267</v>
      </c>
      <c r="M415" s="77" t="s">
        <v>196</v>
      </c>
      <c r="N415" s="7" t="s">
        <v>190</v>
      </c>
      <c r="O415" s="35" t="s">
        <v>196</v>
      </c>
      <c r="P415" s="7">
        <v>3000000</v>
      </c>
      <c r="Q415" s="7">
        <v>0</v>
      </c>
      <c r="R415" s="36">
        <f t="shared" si="13"/>
        <v>3000000</v>
      </c>
      <c r="S415" s="36">
        <f t="array" ref="S415">IFERROR(IF($F415="","",IF($T415=0,0,IF($G415=$T415,$F415-SUM(IFERROR(INDEX($P:$P,MATCH(1,($E415=$E:$E)*($I415=$I:$I)*("Avance 20%"=$N:$N),0)),0),IFERROR(INDEX($P:$P,MATCH(1,($E415=$E:$E)*($I415=$I:$I)*("Avance 15%"=$N:$N),0)),0)),$T415*$H415))),"REVISAR")</f>
        <v>12000000</v>
      </c>
      <c r="T415" s="35">
        <f t="shared" si="14"/>
        <v>1500000</v>
      </c>
      <c r="U415" s="30"/>
      <c r="V415" s="6"/>
    </row>
    <row r="416" spans="2:22" ht="42.75" hidden="1" customHeight="1" x14ac:dyDescent="0.25">
      <c r="B416" s="6" t="s">
        <v>135</v>
      </c>
      <c r="C416" s="32" t="s">
        <v>136</v>
      </c>
      <c r="D416" s="6" t="s">
        <v>187</v>
      </c>
      <c r="E416" s="6" t="s">
        <v>137</v>
      </c>
      <c r="F416" s="7">
        <v>1725000</v>
      </c>
      <c r="G416" s="35">
        <v>150000</v>
      </c>
      <c r="H416" s="7">
        <v>11.5</v>
      </c>
      <c r="I416" s="7" t="s">
        <v>69</v>
      </c>
      <c r="J416" s="37">
        <v>2045</v>
      </c>
      <c r="K416" s="46">
        <v>2019</v>
      </c>
      <c r="L416" s="46" t="s">
        <v>267</v>
      </c>
      <c r="M416" s="77" t="s">
        <v>196</v>
      </c>
      <c r="N416" s="7" t="s">
        <v>190</v>
      </c>
      <c r="O416" s="35" t="s">
        <v>196</v>
      </c>
      <c r="P416" s="7">
        <v>345000</v>
      </c>
      <c r="Q416" s="7">
        <v>0</v>
      </c>
      <c r="R416" s="36">
        <f t="shared" si="13"/>
        <v>345000</v>
      </c>
      <c r="S416" s="36">
        <f t="array" ref="S416">IFERROR(IF($F416="","",IF($T416=0,0,IF($G416=$T416,$F416-SUM(IFERROR(INDEX($P:$P,MATCH(1,($E416=$E:$E)*($I416=$I:$I)*("Avance 20%"=$N:$N),0)),0),IFERROR(INDEX($P:$P,MATCH(1,($E416=$E:$E)*($I416=$I:$I)*("Avance 15%"=$N:$N),0)),0)),$T416*$H416))),"REVISAR")</f>
        <v>1117200</v>
      </c>
      <c r="T416" s="35">
        <f t="shared" si="14"/>
        <v>150000</v>
      </c>
      <c r="U416" s="30"/>
      <c r="V416" s="6"/>
    </row>
    <row r="417" spans="2:22" ht="42.75" hidden="1" customHeight="1" x14ac:dyDescent="0.25">
      <c r="B417" s="6" t="s">
        <v>135</v>
      </c>
      <c r="C417" s="32" t="s">
        <v>136</v>
      </c>
      <c r="D417" s="6" t="s">
        <v>187</v>
      </c>
      <c r="E417" s="6" t="s">
        <v>137</v>
      </c>
      <c r="F417" s="7">
        <v>1725000</v>
      </c>
      <c r="G417" s="35">
        <v>150000</v>
      </c>
      <c r="H417" s="7">
        <v>11.5</v>
      </c>
      <c r="I417" s="7" t="s">
        <v>69</v>
      </c>
      <c r="J417" s="45"/>
      <c r="K417" s="45"/>
      <c r="L417" s="45"/>
      <c r="M417" s="77" t="s">
        <v>196</v>
      </c>
      <c r="N417" s="7" t="s">
        <v>189</v>
      </c>
      <c r="O417" s="35" t="s">
        <v>196</v>
      </c>
      <c r="P417" s="7">
        <v>262800</v>
      </c>
      <c r="Q417" s="7">
        <v>0</v>
      </c>
      <c r="R417" s="36">
        <f t="shared" si="13"/>
        <v>262800</v>
      </c>
      <c r="S417" s="36">
        <f t="array" ref="S417">IFERROR(IF($F417="","",IF($T417=0,0,IF($G417=$T417,$F417-SUM(IFERROR(INDEX($P:$P,MATCH(1,($E417=$E:$E)*($I417=$I:$I)*("Avance 20%"=$N:$N),0)),0),IFERROR(INDEX($P:$P,MATCH(1,($E417=$E:$E)*($I417=$I:$I)*("Avance 15%"=$N:$N),0)),0)),$T417*$H417))),"REVISAR")</f>
        <v>1117200</v>
      </c>
      <c r="T417" s="35">
        <f t="shared" si="14"/>
        <v>150000</v>
      </c>
      <c r="U417" s="30"/>
      <c r="V417" s="6" t="s">
        <v>355</v>
      </c>
    </row>
    <row r="418" spans="2:22" ht="42.75" hidden="1" customHeight="1" x14ac:dyDescent="0.25">
      <c r="B418" s="6" t="s">
        <v>165</v>
      </c>
      <c r="C418" s="32" t="s">
        <v>166</v>
      </c>
      <c r="D418" s="6" t="s">
        <v>187</v>
      </c>
      <c r="E418" s="6" t="s">
        <v>167</v>
      </c>
      <c r="F418" s="7">
        <v>4200000</v>
      </c>
      <c r="G418" s="35">
        <v>400000</v>
      </c>
      <c r="H418" s="7">
        <v>10.5</v>
      </c>
      <c r="I418" s="7" t="s">
        <v>69</v>
      </c>
      <c r="J418" s="37">
        <v>2118</v>
      </c>
      <c r="K418" s="46">
        <v>2019</v>
      </c>
      <c r="L418" s="46" t="s">
        <v>267</v>
      </c>
      <c r="M418" s="77" t="s">
        <v>196</v>
      </c>
      <c r="N418" s="7" t="s">
        <v>190</v>
      </c>
      <c r="O418" s="35" t="s">
        <v>196</v>
      </c>
      <c r="P418" s="7">
        <v>840000</v>
      </c>
      <c r="Q418" s="7">
        <v>0</v>
      </c>
      <c r="R418" s="36">
        <f t="shared" si="13"/>
        <v>840000</v>
      </c>
      <c r="S418" s="36">
        <f t="array" ref="S418">IFERROR(IF($F418="","",IF($T418=0,0,IF($G418=$T418,$F418-SUM(IFERROR(INDEX($P:$P,MATCH(1,($E418=$E:$E)*($I418=$I:$I)*("Avance 20%"=$N:$N),0)),0),IFERROR(INDEX($P:$P,MATCH(1,($E418=$E:$E)*($I418=$I:$I)*("Avance 15%"=$N:$N),0)),0)),$T418*$H418))),"REVISAR")</f>
        <v>2730000</v>
      </c>
      <c r="T418" s="35">
        <f t="shared" si="14"/>
        <v>400000</v>
      </c>
      <c r="U418" s="30"/>
      <c r="V418" s="6"/>
    </row>
    <row r="419" spans="2:22" ht="42.75" hidden="1" customHeight="1" x14ac:dyDescent="0.25">
      <c r="B419" s="6" t="s">
        <v>165</v>
      </c>
      <c r="C419" s="32" t="s">
        <v>166</v>
      </c>
      <c r="D419" s="6" t="s">
        <v>187</v>
      </c>
      <c r="E419" s="6" t="s">
        <v>167</v>
      </c>
      <c r="F419" s="7">
        <v>4200000</v>
      </c>
      <c r="G419" s="35">
        <v>400000</v>
      </c>
      <c r="H419" s="7">
        <v>10.5</v>
      </c>
      <c r="I419" s="7" t="s">
        <v>69</v>
      </c>
      <c r="J419" s="37">
        <v>529</v>
      </c>
      <c r="K419" s="46">
        <v>2020</v>
      </c>
      <c r="L419" s="46" t="s">
        <v>267</v>
      </c>
      <c r="M419" s="77" t="s">
        <v>196</v>
      </c>
      <c r="N419" s="7" t="s">
        <v>189</v>
      </c>
      <c r="O419" s="35" t="s">
        <v>196</v>
      </c>
      <c r="P419" s="7">
        <v>630000</v>
      </c>
      <c r="Q419" s="7">
        <v>0</v>
      </c>
      <c r="R419" s="36">
        <f t="shared" si="13"/>
        <v>630000</v>
      </c>
      <c r="S419" s="36">
        <f t="array" ref="S419">IFERROR(IF($F419="","",IF($T419=0,0,IF($G419=$T419,$F419-SUM(IFERROR(INDEX($P:$P,MATCH(1,($E419=$E:$E)*($I419=$I:$I)*("Avance 20%"=$N:$N),0)),0),IFERROR(INDEX($P:$P,MATCH(1,($E419=$E:$E)*($I419=$I:$I)*("Avance 15%"=$N:$N),0)),0)),$T419*$H419))),"REVISAR")</f>
        <v>2730000</v>
      </c>
      <c r="T419" s="35">
        <f t="shared" si="14"/>
        <v>400000</v>
      </c>
      <c r="U419" s="30"/>
      <c r="V419" s="6"/>
    </row>
    <row r="420" spans="2:22" ht="57" hidden="1" customHeight="1" x14ac:dyDescent="0.25">
      <c r="B420" s="6" t="s">
        <v>186</v>
      </c>
      <c r="C420" s="32" t="s">
        <v>93</v>
      </c>
      <c r="D420" s="6" t="s">
        <v>187</v>
      </c>
      <c r="E420" s="6" t="s">
        <v>141</v>
      </c>
      <c r="F420" s="7">
        <v>3450000</v>
      </c>
      <c r="G420" s="35">
        <v>300000</v>
      </c>
      <c r="H420" s="7">
        <v>11.5</v>
      </c>
      <c r="I420" s="7" t="s">
        <v>69</v>
      </c>
      <c r="J420" s="37">
        <v>2116</v>
      </c>
      <c r="K420" s="46">
        <v>2019</v>
      </c>
      <c r="L420" s="46" t="s">
        <v>267</v>
      </c>
      <c r="M420" s="77" t="s">
        <v>196</v>
      </c>
      <c r="N420" s="7" t="s">
        <v>190</v>
      </c>
      <c r="O420" s="35" t="s">
        <v>196</v>
      </c>
      <c r="P420" s="7">
        <v>690000</v>
      </c>
      <c r="Q420" s="7">
        <v>0</v>
      </c>
      <c r="R420" s="36">
        <f t="shared" si="13"/>
        <v>690000</v>
      </c>
      <c r="S420" s="36">
        <f t="array" ref="S420">IFERROR(IF($F420="","",IF($T420=0,0,IF($G420=$T420,$F420-SUM(IFERROR(INDEX($P:$P,MATCH(1,($E420=$E:$E)*($I420=$I:$I)*("Avance 20%"=$N:$N),0)),0),IFERROR(INDEX($P:$P,MATCH(1,($E420=$E:$E)*($I420=$I:$I)*("Avance 15%"=$N:$N),0)),0)),$T420*$H420))),"REVISAR")</f>
        <v>2760000</v>
      </c>
      <c r="T420" s="35">
        <f t="shared" si="14"/>
        <v>300000</v>
      </c>
      <c r="U420" s="30"/>
      <c r="V420" s="6"/>
    </row>
    <row r="421" spans="2:22" ht="42.75" hidden="1" customHeight="1" x14ac:dyDescent="0.25">
      <c r="B421" s="6" t="s">
        <v>89</v>
      </c>
      <c r="C421" s="32" t="s">
        <v>90</v>
      </c>
      <c r="D421" s="6" t="s">
        <v>188</v>
      </c>
      <c r="E421" s="6" t="s">
        <v>91</v>
      </c>
      <c r="F421" s="7">
        <v>975000</v>
      </c>
      <c r="G421" s="35">
        <v>15000</v>
      </c>
      <c r="H421" s="7">
        <v>65</v>
      </c>
      <c r="I421" s="7" t="s">
        <v>71</v>
      </c>
      <c r="J421" s="37">
        <v>2438</v>
      </c>
      <c r="K421" s="46">
        <v>2019</v>
      </c>
      <c r="L421" s="46" t="s">
        <v>267</v>
      </c>
      <c r="M421" s="78" t="s">
        <v>92</v>
      </c>
      <c r="N421" s="7" t="s">
        <v>193</v>
      </c>
      <c r="O421" s="35">
        <v>15000</v>
      </c>
      <c r="P421" s="7">
        <v>1065000</v>
      </c>
      <c r="Q421" s="7">
        <v>0</v>
      </c>
      <c r="R421" s="36">
        <f t="shared" si="13"/>
        <v>1065000</v>
      </c>
      <c r="S421" s="36">
        <f t="array" ref="S421">IFERROR(IF($F421="","",IF($T421=0,0,IF($G421=$T421,$F421-SUM(IFERROR(INDEX($P:$P,MATCH(1,($E421=$E:$E)*($I421=$I:$I)*("Avance 20%"=$N:$N),0)),0),IFERROR(INDEX($P:$P,MATCH(1,($E421=$E:$E)*($I421=$I:$I)*("Avance 15%"=$N:$N),0)),0)),$T421*$H421))),"REVISAR")</f>
        <v>0</v>
      </c>
      <c r="T421" s="35">
        <f t="shared" si="14"/>
        <v>0</v>
      </c>
      <c r="U421" s="30" t="s">
        <v>27</v>
      </c>
      <c r="V421" s="6"/>
    </row>
    <row r="422" spans="2:22" ht="42.75" hidden="1" customHeight="1" x14ac:dyDescent="0.25">
      <c r="B422" s="6" t="s">
        <v>89</v>
      </c>
      <c r="C422" s="32" t="s">
        <v>90</v>
      </c>
      <c r="D422" s="6" t="s">
        <v>188</v>
      </c>
      <c r="E422" s="6" t="s">
        <v>91</v>
      </c>
      <c r="F422" s="7">
        <v>7000000</v>
      </c>
      <c r="G422" s="35">
        <v>100000</v>
      </c>
      <c r="H422" s="7">
        <v>70</v>
      </c>
      <c r="I422" s="7" t="s">
        <v>70</v>
      </c>
      <c r="J422" s="37">
        <v>2438</v>
      </c>
      <c r="K422" s="46">
        <v>2019</v>
      </c>
      <c r="L422" s="46" t="s">
        <v>267</v>
      </c>
      <c r="M422" s="78" t="s">
        <v>92</v>
      </c>
      <c r="N422" s="7" t="s">
        <v>193</v>
      </c>
      <c r="O422" s="35">
        <v>100000</v>
      </c>
      <c r="P422" s="7">
        <v>7800000</v>
      </c>
      <c r="Q422" s="7">
        <v>0</v>
      </c>
      <c r="R422" s="36">
        <f t="shared" si="13"/>
        <v>7800000</v>
      </c>
      <c r="S422" s="36">
        <f t="array" ref="S422">IFERROR(IF($F422="","",IF($T422=0,0,IF($G422=$T422,$F422-SUM(IFERROR(INDEX($P:$P,MATCH(1,($E422=$E:$E)*($I422=$I:$I)*("Avance 20%"=$N:$N),0)),0),IFERROR(INDEX($P:$P,MATCH(1,($E422=$E:$E)*($I422=$I:$I)*("Avance 15%"=$N:$N),0)),0)),$T422*$H422))),"REVISAR")</f>
        <v>0</v>
      </c>
      <c r="T422" s="35">
        <f t="shared" si="14"/>
        <v>0</v>
      </c>
      <c r="U422" s="30" t="s">
        <v>27</v>
      </c>
      <c r="V422" s="6"/>
    </row>
    <row r="423" spans="2:22" ht="42.75" hidden="1" customHeight="1" x14ac:dyDescent="0.25">
      <c r="B423" s="6" t="s">
        <v>89</v>
      </c>
      <c r="C423" s="32" t="s">
        <v>90</v>
      </c>
      <c r="D423" s="6" t="s">
        <v>188</v>
      </c>
      <c r="E423" s="6" t="s">
        <v>91</v>
      </c>
      <c r="F423" s="7">
        <v>1200000</v>
      </c>
      <c r="G423" s="35">
        <v>20000</v>
      </c>
      <c r="H423" s="7">
        <v>60</v>
      </c>
      <c r="I423" s="7" t="s">
        <v>73</v>
      </c>
      <c r="J423" s="37">
        <v>2438</v>
      </c>
      <c r="K423" s="46">
        <v>2019</v>
      </c>
      <c r="L423" s="46" t="s">
        <v>267</v>
      </c>
      <c r="M423" s="78" t="s">
        <v>92</v>
      </c>
      <c r="N423" s="7" t="s">
        <v>193</v>
      </c>
      <c r="O423" s="35">
        <v>20000</v>
      </c>
      <c r="P423" s="7">
        <v>1320000</v>
      </c>
      <c r="Q423" s="7">
        <v>0</v>
      </c>
      <c r="R423" s="36">
        <f t="shared" si="13"/>
        <v>1320000</v>
      </c>
      <c r="S423" s="36">
        <f t="array" ref="S423">IFERROR(IF($F423="","",IF($T423=0,0,IF($G423=$T423,$F423-SUM(IFERROR(INDEX($P:$P,MATCH(1,($E423=$E:$E)*($I423=$I:$I)*("Avance 20%"=$N:$N),0)),0),IFERROR(INDEX($P:$P,MATCH(1,($E423=$E:$E)*($I423=$I:$I)*("Avance 15%"=$N:$N),0)),0)),$T423*$H423))),"REVISAR")</f>
        <v>0</v>
      </c>
      <c r="T423" s="35">
        <f t="shared" si="14"/>
        <v>0</v>
      </c>
      <c r="U423" s="30" t="s">
        <v>27</v>
      </c>
      <c r="V423" s="6"/>
    </row>
    <row r="424" spans="2:22" ht="57" hidden="1" customHeight="1" x14ac:dyDescent="0.25">
      <c r="B424" s="6" t="s">
        <v>147</v>
      </c>
      <c r="C424" s="6" t="s">
        <v>148</v>
      </c>
      <c r="D424" s="6" t="s">
        <v>188</v>
      </c>
      <c r="E424" s="6" t="s">
        <v>369</v>
      </c>
      <c r="F424" s="48">
        <v>900000</v>
      </c>
      <c r="G424" s="49">
        <v>15000</v>
      </c>
      <c r="H424" s="48">
        <v>60</v>
      </c>
      <c r="I424" s="48" t="s">
        <v>71</v>
      </c>
      <c r="J424" s="46">
        <v>2367</v>
      </c>
      <c r="K424" s="46">
        <v>2019</v>
      </c>
      <c r="L424" s="46" t="s">
        <v>267</v>
      </c>
      <c r="M424" s="77" t="s">
        <v>196</v>
      </c>
      <c r="N424" s="7" t="s">
        <v>190</v>
      </c>
      <c r="O424" s="49" t="s">
        <v>196</v>
      </c>
      <c r="P424" s="48">
        <v>180000</v>
      </c>
      <c r="Q424" s="7">
        <v>0</v>
      </c>
      <c r="R424" s="36">
        <f t="shared" si="13"/>
        <v>180000</v>
      </c>
      <c r="S424" s="36">
        <f t="array" ref="S424">IFERROR(IF($F424="","",IF($T424=0,0,IF($G424=$T424,$F424-SUM(IFERROR(INDEX($P:$P,MATCH(1,($E424=$E:$E)*($I424=$I:$I)*("Avance 20%"=$N:$N),0)),0),IFERROR(INDEX($P:$P,MATCH(1,($E424=$E:$E)*($I424=$I:$I)*("Avance 15%"=$N:$N),0)),0)),$T424*$H424))),"REVISAR")</f>
        <v>0</v>
      </c>
      <c r="T424" s="35">
        <f t="shared" si="14"/>
        <v>0</v>
      </c>
      <c r="U424" s="30" t="s">
        <v>27</v>
      </c>
      <c r="V424" s="6"/>
    </row>
    <row r="425" spans="2:22" ht="57" hidden="1" customHeight="1" x14ac:dyDescent="0.25">
      <c r="B425" s="6" t="s">
        <v>147</v>
      </c>
      <c r="C425" s="6" t="s">
        <v>148</v>
      </c>
      <c r="D425" s="6" t="s">
        <v>188</v>
      </c>
      <c r="E425" s="6" t="s">
        <v>369</v>
      </c>
      <c r="F425" s="48">
        <v>650000</v>
      </c>
      <c r="G425" s="49">
        <v>10000</v>
      </c>
      <c r="H425" s="48">
        <v>65</v>
      </c>
      <c r="I425" s="48" t="s">
        <v>70</v>
      </c>
      <c r="J425" s="46">
        <v>2367</v>
      </c>
      <c r="K425" s="46">
        <v>2019</v>
      </c>
      <c r="L425" s="46" t="s">
        <v>267</v>
      </c>
      <c r="M425" s="77" t="s">
        <v>196</v>
      </c>
      <c r="N425" s="7" t="s">
        <v>190</v>
      </c>
      <c r="O425" s="49" t="s">
        <v>196</v>
      </c>
      <c r="P425" s="48">
        <v>130000</v>
      </c>
      <c r="Q425" s="48">
        <v>0</v>
      </c>
      <c r="R425" s="36">
        <f t="shared" si="13"/>
        <v>130000</v>
      </c>
      <c r="S425" s="36">
        <f t="array" ref="S425">IFERROR(IF($F425="","",IF($T425=0,0,IF($G425=$T425,$F425-SUM(IFERROR(INDEX($P:$P,MATCH(1,($E425=$E:$E)*($I425=$I:$I)*("Avance 20%"=$N:$N),0)),0),IFERROR(INDEX($P:$P,MATCH(1,($E425=$E:$E)*($I425=$I:$I)*("Avance 15%"=$N:$N),0)),0)),$T425*$H425))),"REVISAR")</f>
        <v>178750</v>
      </c>
      <c r="T425" s="35">
        <f t="shared" si="14"/>
        <v>2750</v>
      </c>
      <c r="U425" s="30"/>
      <c r="V425" s="6"/>
    </row>
    <row r="426" spans="2:22" ht="57" hidden="1" customHeight="1" x14ac:dyDescent="0.25">
      <c r="B426" s="6" t="s">
        <v>147</v>
      </c>
      <c r="C426" s="6" t="s">
        <v>148</v>
      </c>
      <c r="D426" s="6" t="s">
        <v>188</v>
      </c>
      <c r="E426" s="6" t="s">
        <v>369</v>
      </c>
      <c r="F426" s="48">
        <v>900000</v>
      </c>
      <c r="G426" s="49">
        <v>15000</v>
      </c>
      <c r="H426" s="48">
        <v>60</v>
      </c>
      <c r="I426" s="48" t="s">
        <v>71</v>
      </c>
      <c r="J426" s="37">
        <v>2707</v>
      </c>
      <c r="K426" s="46">
        <v>2019</v>
      </c>
      <c r="L426" s="46" t="s">
        <v>267</v>
      </c>
      <c r="M426" s="76"/>
      <c r="N426" s="7" t="s">
        <v>193</v>
      </c>
      <c r="O426" s="35">
        <v>15000</v>
      </c>
      <c r="P426" s="7">
        <v>990000</v>
      </c>
      <c r="Q426" s="7">
        <v>198000</v>
      </c>
      <c r="R426" s="36">
        <f t="shared" si="13"/>
        <v>792000</v>
      </c>
      <c r="S426" s="36">
        <f t="array" ref="S426">IFERROR(IF($F426="","",IF($T426=0,0,IF($G426=$T426,$F426-SUM(IFERROR(INDEX($P:$P,MATCH(1,($E426=$E:$E)*($I426=$I:$I)*("Avance 20%"=$N:$N),0)),0),IFERROR(INDEX($P:$P,MATCH(1,($E426=$E:$E)*($I426=$I:$I)*("Avance 15%"=$N:$N),0)),0)),$T426*$H426))),"REVISAR")</f>
        <v>0</v>
      </c>
      <c r="T426" s="35">
        <f t="shared" si="14"/>
        <v>0</v>
      </c>
      <c r="U426" s="30" t="s">
        <v>27</v>
      </c>
      <c r="V426" s="6"/>
    </row>
    <row r="427" spans="2:22" ht="57" hidden="1" customHeight="1" x14ac:dyDescent="0.25">
      <c r="B427" s="6" t="s">
        <v>147</v>
      </c>
      <c r="C427" s="6" t="s">
        <v>148</v>
      </c>
      <c r="D427" s="6" t="s">
        <v>188</v>
      </c>
      <c r="E427" s="6" t="s">
        <v>369</v>
      </c>
      <c r="F427" s="48">
        <v>650000</v>
      </c>
      <c r="G427" s="49">
        <v>10000</v>
      </c>
      <c r="H427" s="48">
        <v>65</v>
      </c>
      <c r="I427" s="48" t="s">
        <v>70</v>
      </c>
      <c r="J427" s="37">
        <v>2707</v>
      </c>
      <c r="K427" s="46">
        <v>2019</v>
      </c>
      <c r="L427" s="46" t="s">
        <v>267</v>
      </c>
      <c r="M427" s="76"/>
      <c r="N427" s="7" t="s">
        <v>193</v>
      </c>
      <c r="O427" s="35">
        <v>1250</v>
      </c>
      <c r="P427" s="7">
        <v>88750</v>
      </c>
      <c r="Q427" s="7">
        <v>17750</v>
      </c>
      <c r="R427" s="36">
        <f t="shared" si="13"/>
        <v>71000</v>
      </c>
      <c r="S427" s="36">
        <f t="array" ref="S427">IFERROR(IF($F427="","",IF($T427=0,0,IF($G427=$T427,$F427-SUM(IFERROR(INDEX($P:$P,MATCH(1,($E427=$E:$E)*($I427=$I:$I)*("Avance 20%"=$N:$N),0)),0),IFERROR(INDEX($P:$P,MATCH(1,($E427=$E:$E)*($I427=$I:$I)*("Avance 15%"=$N:$N),0)),0)),$T427*$H427))),"REVISAR")</f>
        <v>178750</v>
      </c>
      <c r="T427" s="35">
        <f t="shared" si="14"/>
        <v>2750</v>
      </c>
      <c r="U427" s="30"/>
      <c r="V427" s="6"/>
    </row>
    <row r="428" spans="2:22" ht="57" hidden="1" customHeight="1" x14ac:dyDescent="0.25">
      <c r="B428" s="6" t="s">
        <v>147</v>
      </c>
      <c r="C428" s="6" t="s">
        <v>148</v>
      </c>
      <c r="D428" s="6" t="s">
        <v>188</v>
      </c>
      <c r="E428" s="6" t="s">
        <v>369</v>
      </c>
      <c r="F428" s="48">
        <v>650000</v>
      </c>
      <c r="G428" s="49">
        <v>10000</v>
      </c>
      <c r="H428" s="48">
        <v>65</v>
      </c>
      <c r="I428" s="48" t="s">
        <v>70</v>
      </c>
      <c r="J428" s="37">
        <v>2707</v>
      </c>
      <c r="K428" s="46">
        <v>2019</v>
      </c>
      <c r="L428" s="46" t="s">
        <v>267</v>
      </c>
      <c r="M428" s="76"/>
      <c r="N428" s="7" t="s">
        <v>193</v>
      </c>
      <c r="O428" s="35">
        <v>3000</v>
      </c>
      <c r="P428" s="7">
        <v>213000</v>
      </c>
      <c r="Q428" s="7">
        <v>42600</v>
      </c>
      <c r="R428" s="36">
        <f t="shared" si="13"/>
        <v>170400</v>
      </c>
      <c r="S428" s="36">
        <f t="array" ref="S428">IFERROR(IF($F428="","",IF($T428=0,0,IF($G428=$T428,$F428-SUM(IFERROR(INDEX($P:$P,MATCH(1,($E428=$E:$E)*($I428=$I:$I)*("Avance 20%"=$N:$N),0)),0),IFERROR(INDEX($P:$P,MATCH(1,($E428=$E:$E)*($I428=$I:$I)*("Avance 15%"=$N:$N),0)),0)),$T428*$H428))),"REVISAR")</f>
        <v>178750</v>
      </c>
      <c r="T428" s="35">
        <f t="shared" si="14"/>
        <v>2750</v>
      </c>
      <c r="U428" s="30"/>
      <c r="V428" s="6"/>
    </row>
    <row r="429" spans="2:22" ht="57" hidden="1" customHeight="1" x14ac:dyDescent="0.25">
      <c r="B429" s="6" t="s">
        <v>147</v>
      </c>
      <c r="C429" s="6" t="s">
        <v>148</v>
      </c>
      <c r="D429" s="6" t="s">
        <v>188</v>
      </c>
      <c r="E429" s="6" t="s">
        <v>369</v>
      </c>
      <c r="F429" s="48">
        <v>650000</v>
      </c>
      <c r="G429" s="49">
        <v>10000</v>
      </c>
      <c r="H429" s="48">
        <v>65</v>
      </c>
      <c r="I429" s="48" t="s">
        <v>70</v>
      </c>
      <c r="J429" s="37">
        <v>2707</v>
      </c>
      <c r="K429" s="46">
        <v>2019</v>
      </c>
      <c r="L429" s="46" t="s">
        <v>267</v>
      </c>
      <c r="M429" s="76"/>
      <c r="N429" s="7" t="s">
        <v>193</v>
      </c>
      <c r="O429" s="35">
        <v>3000</v>
      </c>
      <c r="P429" s="7">
        <v>213000</v>
      </c>
      <c r="Q429" s="7">
        <v>42600</v>
      </c>
      <c r="R429" s="36">
        <f t="shared" si="13"/>
        <v>170400</v>
      </c>
      <c r="S429" s="36">
        <f t="array" ref="S429">IFERROR(IF($F429="","",IF($T429=0,0,IF($G429=$T429,$F429-SUM(IFERROR(INDEX($P:$P,MATCH(1,($E429=$E:$E)*($I429=$I:$I)*("Avance 20%"=$N:$N),0)),0),IFERROR(INDEX($P:$P,MATCH(1,($E429=$E:$E)*($I429=$I:$I)*("Avance 15%"=$N:$N),0)),0)),$T429*$H429))),"REVISAR")</f>
        <v>178750</v>
      </c>
      <c r="T429" s="35">
        <f t="shared" si="14"/>
        <v>2750</v>
      </c>
      <c r="U429" s="30"/>
      <c r="V429" s="6"/>
    </row>
    <row r="430" spans="2:22" ht="57" hidden="1" customHeight="1" x14ac:dyDescent="0.25">
      <c r="B430" s="6" t="s">
        <v>147</v>
      </c>
      <c r="C430" s="6" t="s">
        <v>148</v>
      </c>
      <c r="D430" s="6" t="s">
        <v>188</v>
      </c>
      <c r="E430" s="6" t="s">
        <v>369</v>
      </c>
      <c r="F430" s="48">
        <v>900000</v>
      </c>
      <c r="G430" s="49">
        <v>15000</v>
      </c>
      <c r="H430" s="48">
        <v>60</v>
      </c>
      <c r="I430" s="48" t="s">
        <v>71</v>
      </c>
      <c r="J430" s="37">
        <v>692</v>
      </c>
      <c r="K430" s="46">
        <v>2020</v>
      </c>
      <c r="L430" s="46" t="s">
        <v>267</v>
      </c>
      <c r="M430" s="77" t="s">
        <v>96</v>
      </c>
      <c r="N430" s="7" t="s">
        <v>193</v>
      </c>
      <c r="O430" s="35">
        <v>2750</v>
      </c>
      <c r="P430" s="69">
        <v>215562.5</v>
      </c>
      <c r="Q430" s="7">
        <v>43112.5</v>
      </c>
      <c r="R430" s="36">
        <f t="shared" si="13"/>
        <v>172450</v>
      </c>
      <c r="S430" s="36">
        <f t="array" ref="S430">IFERROR(IF($F430="","",IF($T430=0,0,IF($G430=$T430,$F430-SUM(IFERROR(INDEX($P:$P,MATCH(1,($E430=$E:$E)*($I430=$I:$I)*("Avance 20%"=$N:$N),0)),0),IFERROR(INDEX($P:$P,MATCH(1,($E430=$E:$E)*($I430=$I:$I)*("Avance 15%"=$N:$N),0)),0)),$T430*$H430))),"REVISAR")</f>
        <v>0</v>
      </c>
      <c r="T430" s="35">
        <f t="shared" si="14"/>
        <v>0</v>
      </c>
      <c r="U430" s="30" t="s">
        <v>27</v>
      </c>
      <c r="V430" s="6"/>
    </row>
    <row r="431" spans="2:22" ht="57" hidden="1" customHeight="1" x14ac:dyDescent="0.25">
      <c r="B431" s="6" t="s">
        <v>186</v>
      </c>
      <c r="C431" s="32" t="s">
        <v>93</v>
      </c>
      <c r="D431" s="6" t="s">
        <v>188</v>
      </c>
      <c r="E431" s="6" t="s">
        <v>94</v>
      </c>
      <c r="F431" s="7">
        <v>1300000</v>
      </c>
      <c r="G431" s="35">
        <v>20000</v>
      </c>
      <c r="H431" s="7">
        <v>65</v>
      </c>
      <c r="I431" s="7" t="s">
        <v>71</v>
      </c>
      <c r="J431" s="46">
        <v>2278</v>
      </c>
      <c r="K431" s="46">
        <v>2019</v>
      </c>
      <c r="L431" s="46" t="s">
        <v>267</v>
      </c>
      <c r="M431" s="77" t="s">
        <v>196</v>
      </c>
      <c r="N431" s="7" t="s">
        <v>190</v>
      </c>
      <c r="O431" s="49" t="s">
        <v>196</v>
      </c>
      <c r="P431" s="48">
        <v>260000</v>
      </c>
      <c r="Q431" s="48">
        <v>0</v>
      </c>
      <c r="R431" s="36">
        <f t="shared" si="13"/>
        <v>260000</v>
      </c>
      <c r="S431" s="36">
        <f t="array" ref="S431">IFERROR(IF($F431="","",IF($T431=0,0,IF($G431=$T431,$F431-SUM(IFERROR(INDEX($P:$P,MATCH(1,($E431=$E:$E)*($I431=$I:$I)*("Avance 20%"=$N:$N),0)),0),IFERROR(INDEX($P:$P,MATCH(1,($E431=$E:$E)*($I431=$I:$I)*("Avance 15%"=$N:$N),0)),0)),$T431*$H431))),"REVISAR")</f>
        <v>159250</v>
      </c>
      <c r="T431" s="35">
        <f t="shared" si="14"/>
        <v>2450</v>
      </c>
      <c r="U431" s="30"/>
      <c r="V431" s="6"/>
    </row>
    <row r="432" spans="2:22" ht="57" hidden="1" customHeight="1" x14ac:dyDescent="0.25">
      <c r="B432" s="6" t="s">
        <v>186</v>
      </c>
      <c r="C432" s="32" t="s">
        <v>93</v>
      </c>
      <c r="D432" s="6" t="s">
        <v>188</v>
      </c>
      <c r="E432" s="6" t="s">
        <v>94</v>
      </c>
      <c r="F432" s="7">
        <v>3150000</v>
      </c>
      <c r="G432" s="35">
        <v>45000</v>
      </c>
      <c r="H432" s="7">
        <v>70</v>
      </c>
      <c r="I432" s="7" t="s">
        <v>70</v>
      </c>
      <c r="J432" s="46">
        <v>2278</v>
      </c>
      <c r="K432" s="46">
        <v>2019</v>
      </c>
      <c r="L432" s="46" t="s">
        <v>267</v>
      </c>
      <c r="M432" s="77" t="s">
        <v>196</v>
      </c>
      <c r="N432" s="7" t="s">
        <v>190</v>
      </c>
      <c r="O432" s="49" t="s">
        <v>196</v>
      </c>
      <c r="P432" s="48">
        <v>630000</v>
      </c>
      <c r="Q432" s="48">
        <v>0</v>
      </c>
      <c r="R432" s="36">
        <f t="shared" si="13"/>
        <v>630000</v>
      </c>
      <c r="S432" s="36">
        <f t="array" ref="S432">IFERROR(IF($F432="","",IF($T432=0,0,IF($G432=$T432,$F432-SUM(IFERROR(INDEX($P:$P,MATCH(1,($E432=$E:$E)*($I432=$I:$I)*("Avance 20%"=$N:$N),0)),0),IFERROR(INDEX($P:$P,MATCH(1,($E432=$E:$E)*($I432=$I:$I)*("Avance 15%"=$N:$N),0)),0)),$T432*$H432))),"REVISAR")</f>
        <v>39760</v>
      </c>
      <c r="T432" s="35">
        <f t="shared" si="14"/>
        <v>568</v>
      </c>
      <c r="U432" s="30"/>
      <c r="V432" s="6"/>
    </row>
    <row r="433" spans="2:22" ht="57" hidden="1" customHeight="1" x14ac:dyDescent="0.25">
      <c r="B433" s="6" t="s">
        <v>186</v>
      </c>
      <c r="C433" s="32" t="s">
        <v>93</v>
      </c>
      <c r="D433" s="6" t="s">
        <v>188</v>
      </c>
      <c r="E433" s="6" t="s">
        <v>94</v>
      </c>
      <c r="F433" s="7">
        <v>1200000</v>
      </c>
      <c r="G433" s="35">
        <v>20000</v>
      </c>
      <c r="H433" s="7">
        <v>60</v>
      </c>
      <c r="I433" s="7" t="s">
        <v>73</v>
      </c>
      <c r="J433" s="46">
        <v>2278</v>
      </c>
      <c r="K433" s="46">
        <v>2019</v>
      </c>
      <c r="L433" s="46" t="s">
        <v>267</v>
      </c>
      <c r="M433" s="77" t="s">
        <v>196</v>
      </c>
      <c r="N433" s="7" t="s">
        <v>190</v>
      </c>
      <c r="O433" s="49" t="s">
        <v>196</v>
      </c>
      <c r="P433" s="48">
        <v>240000</v>
      </c>
      <c r="Q433" s="48">
        <v>0</v>
      </c>
      <c r="R433" s="36">
        <f t="shared" si="13"/>
        <v>240000</v>
      </c>
      <c r="S433" s="36">
        <f t="array" ref="S433">IFERROR(IF($F433="","",IF($T433=0,0,IF($G433=$T433,$F433-SUM(IFERROR(INDEX($P:$P,MATCH(1,($E433=$E:$E)*($I433=$I:$I)*("Avance 20%"=$N:$N),0)),0),IFERROR(INDEX($P:$P,MATCH(1,($E433=$E:$E)*($I433=$I:$I)*("Avance 15%"=$N:$N),0)),0)),$T433*$H433))),"REVISAR")</f>
        <v>962400</v>
      </c>
      <c r="T433" s="35">
        <f t="shared" si="14"/>
        <v>16040</v>
      </c>
      <c r="U433" s="30"/>
      <c r="V433" s="6"/>
    </row>
    <row r="434" spans="2:22" ht="57" hidden="1" customHeight="1" x14ac:dyDescent="0.25">
      <c r="B434" s="6" t="s">
        <v>186</v>
      </c>
      <c r="C434" s="32" t="s">
        <v>93</v>
      </c>
      <c r="D434" s="6" t="s">
        <v>188</v>
      </c>
      <c r="E434" s="6" t="s">
        <v>94</v>
      </c>
      <c r="F434" s="7">
        <v>1300000</v>
      </c>
      <c r="G434" s="35">
        <v>20000</v>
      </c>
      <c r="H434" s="7">
        <v>65</v>
      </c>
      <c r="I434" s="7" t="s">
        <v>71</v>
      </c>
      <c r="J434" s="37">
        <v>2492</v>
      </c>
      <c r="K434" s="46">
        <v>2019</v>
      </c>
      <c r="L434" s="46" t="s">
        <v>267</v>
      </c>
      <c r="M434" s="78" t="s">
        <v>96</v>
      </c>
      <c r="N434" s="7" t="s">
        <v>193</v>
      </c>
      <c r="O434" s="35">
        <v>2000</v>
      </c>
      <c r="P434" s="7">
        <v>142000</v>
      </c>
      <c r="Q434" s="7">
        <v>28400</v>
      </c>
      <c r="R434" s="36">
        <f t="shared" si="13"/>
        <v>113600</v>
      </c>
      <c r="S434" s="36">
        <f t="array" ref="S434">IFERROR(IF($F434="","",IF($T434=0,0,IF($G434=$T434,$F434-SUM(IFERROR(INDEX($P:$P,MATCH(1,($E434=$E:$E)*($I434=$I:$I)*("Avance 20%"=$N:$N),0)),0),IFERROR(INDEX($P:$P,MATCH(1,($E434=$E:$E)*($I434=$I:$I)*("Avance 15%"=$N:$N),0)),0)),$T434*$H434))),"REVISAR")</f>
        <v>159250</v>
      </c>
      <c r="T434" s="35">
        <f t="shared" si="14"/>
        <v>2450</v>
      </c>
      <c r="U434" s="30"/>
      <c r="V434" s="6"/>
    </row>
    <row r="435" spans="2:22" ht="57" hidden="1" customHeight="1" x14ac:dyDescent="0.25">
      <c r="B435" s="6" t="s">
        <v>186</v>
      </c>
      <c r="C435" s="32" t="s">
        <v>93</v>
      </c>
      <c r="D435" s="6" t="s">
        <v>188</v>
      </c>
      <c r="E435" s="6" t="s">
        <v>94</v>
      </c>
      <c r="F435" s="7">
        <v>1300000</v>
      </c>
      <c r="G435" s="35">
        <v>20000</v>
      </c>
      <c r="H435" s="7">
        <v>65</v>
      </c>
      <c r="I435" s="7" t="s">
        <v>71</v>
      </c>
      <c r="J435" s="37">
        <v>2492</v>
      </c>
      <c r="K435" s="46">
        <v>2019</v>
      </c>
      <c r="L435" s="46" t="s">
        <v>267</v>
      </c>
      <c r="M435" s="78" t="s">
        <v>38</v>
      </c>
      <c r="N435" s="7" t="s">
        <v>193</v>
      </c>
      <c r="O435" s="35">
        <v>6000</v>
      </c>
      <c r="P435" s="7">
        <v>426000</v>
      </c>
      <c r="Q435" s="7">
        <v>85200</v>
      </c>
      <c r="R435" s="36">
        <f t="shared" si="13"/>
        <v>340800</v>
      </c>
      <c r="S435" s="36">
        <f t="array" ref="S435">IFERROR(IF($F435="","",IF($T435=0,0,IF($G435=$T435,$F435-SUM(IFERROR(INDEX($P:$P,MATCH(1,($E435=$E:$E)*($I435=$I:$I)*("Avance 20%"=$N:$N),0)),0),IFERROR(INDEX($P:$P,MATCH(1,($E435=$E:$E)*($I435=$I:$I)*("Avance 15%"=$N:$N),0)),0)),$T435*$H435))),"REVISAR")</f>
        <v>159250</v>
      </c>
      <c r="T435" s="35">
        <f t="shared" si="14"/>
        <v>2450</v>
      </c>
      <c r="U435" s="30"/>
      <c r="V435" s="6"/>
    </row>
    <row r="436" spans="2:22" ht="57" hidden="1" customHeight="1" x14ac:dyDescent="0.25">
      <c r="B436" s="6" t="s">
        <v>186</v>
      </c>
      <c r="C436" s="32" t="s">
        <v>93</v>
      </c>
      <c r="D436" s="6" t="s">
        <v>188</v>
      </c>
      <c r="E436" s="6" t="s">
        <v>94</v>
      </c>
      <c r="F436" s="7">
        <v>1300000</v>
      </c>
      <c r="G436" s="35">
        <v>20000</v>
      </c>
      <c r="H436" s="7">
        <v>65</v>
      </c>
      <c r="I436" s="7" t="s">
        <v>71</v>
      </c>
      <c r="J436" s="37">
        <v>2492</v>
      </c>
      <c r="K436" s="46">
        <v>2019</v>
      </c>
      <c r="L436" s="46" t="s">
        <v>267</v>
      </c>
      <c r="M436" s="78" t="s">
        <v>39</v>
      </c>
      <c r="N436" s="7" t="s">
        <v>193</v>
      </c>
      <c r="O436" s="35">
        <v>1000</v>
      </c>
      <c r="P436" s="7">
        <v>71000</v>
      </c>
      <c r="Q436" s="7">
        <v>14200</v>
      </c>
      <c r="R436" s="36">
        <f t="shared" si="13"/>
        <v>56800</v>
      </c>
      <c r="S436" s="36">
        <f t="array" ref="S436">IFERROR(IF($F436="","",IF($T436=0,0,IF($G436=$T436,$F436-SUM(IFERROR(INDEX($P:$P,MATCH(1,($E436=$E:$E)*($I436=$I:$I)*("Avance 20%"=$N:$N),0)),0),IFERROR(INDEX($P:$P,MATCH(1,($E436=$E:$E)*($I436=$I:$I)*("Avance 15%"=$N:$N),0)),0)),$T436*$H436))),"REVISAR")</f>
        <v>159250</v>
      </c>
      <c r="T436" s="35">
        <f t="shared" si="14"/>
        <v>2450</v>
      </c>
      <c r="U436" s="30"/>
      <c r="V436" s="6"/>
    </row>
    <row r="437" spans="2:22" ht="57" hidden="1" customHeight="1" x14ac:dyDescent="0.25">
      <c r="B437" s="6" t="s">
        <v>186</v>
      </c>
      <c r="C437" s="32" t="s">
        <v>93</v>
      </c>
      <c r="D437" s="6" t="s">
        <v>188</v>
      </c>
      <c r="E437" s="6" t="s">
        <v>94</v>
      </c>
      <c r="F437" s="7">
        <v>3150000</v>
      </c>
      <c r="G437" s="35">
        <v>45000</v>
      </c>
      <c r="H437" s="7">
        <v>70</v>
      </c>
      <c r="I437" s="7" t="s">
        <v>70</v>
      </c>
      <c r="J437" s="37">
        <v>2492</v>
      </c>
      <c r="K437" s="46">
        <v>2019</v>
      </c>
      <c r="L437" s="46" t="s">
        <v>267</v>
      </c>
      <c r="M437" s="78" t="s">
        <v>95</v>
      </c>
      <c r="N437" s="7" t="s">
        <v>193</v>
      </c>
      <c r="O437" s="35">
        <v>23692</v>
      </c>
      <c r="P437" s="7">
        <v>1800592</v>
      </c>
      <c r="Q437" s="7">
        <v>360118.4</v>
      </c>
      <c r="R437" s="36">
        <f t="shared" si="13"/>
        <v>1440473.6</v>
      </c>
      <c r="S437" s="36">
        <f t="array" ref="S437">IFERROR(IF($F437="","",IF($T437=0,0,IF($G437=$T437,$F437-SUM(IFERROR(INDEX($P:$P,MATCH(1,($E437=$E:$E)*($I437=$I:$I)*("Avance 20%"=$N:$N),0)),0),IFERROR(INDEX($P:$P,MATCH(1,($E437=$E:$E)*($I437=$I:$I)*("Avance 15%"=$N:$N),0)),0)),$T437*$H437))),"REVISAR")</f>
        <v>39760</v>
      </c>
      <c r="T437" s="35">
        <f t="shared" si="14"/>
        <v>568</v>
      </c>
      <c r="U437" s="30"/>
      <c r="V437" s="6"/>
    </row>
    <row r="438" spans="2:22" ht="57" hidden="1" customHeight="1" x14ac:dyDescent="0.25">
      <c r="B438" s="6" t="s">
        <v>186</v>
      </c>
      <c r="C438" s="32" t="s">
        <v>93</v>
      </c>
      <c r="D438" s="6" t="s">
        <v>188</v>
      </c>
      <c r="E438" s="6" t="s">
        <v>94</v>
      </c>
      <c r="F438" s="7">
        <v>3150000</v>
      </c>
      <c r="G438" s="35">
        <v>45000</v>
      </c>
      <c r="H438" s="7">
        <v>70</v>
      </c>
      <c r="I438" s="7" t="s">
        <v>70</v>
      </c>
      <c r="J438" s="37">
        <v>2492</v>
      </c>
      <c r="K438" s="46">
        <v>2019</v>
      </c>
      <c r="L438" s="46" t="s">
        <v>267</v>
      </c>
      <c r="M438" s="78" t="s">
        <v>96</v>
      </c>
      <c r="N438" s="7" t="s">
        <v>193</v>
      </c>
      <c r="O438" s="35">
        <v>8590</v>
      </c>
      <c r="P438" s="7">
        <v>652840</v>
      </c>
      <c r="Q438" s="7">
        <v>130568</v>
      </c>
      <c r="R438" s="36">
        <f t="shared" si="13"/>
        <v>522272</v>
      </c>
      <c r="S438" s="36">
        <f t="array" ref="S438">IFERROR(IF($F438="","",IF($T438=0,0,IF($G438=$T438,$F438-SUM(IFERROR(INDEX($P:$P,MATCH(1,($E438=$E:$E)*($I438=$I:$I)*("Avance 20%"=$N:$N),0)),0),IFERROR(INDEX($P:$P,MATCH(1,($E438=$E:$E)*($I438=$I:$I)*("Avance 15%"=$N:$N),0)),0)),$T438*$H438))),"REVISAR")</f>
        <v>39760</v>
      </c>
      <c r="T438" s="35">
        <f t="shared" si="14"/>
        <v>568</v>
      </c>
      <c r="U438" s="30"/>
      <c r="V438" s="6"/>
    </row>
    <row r="439" spans="2:22" ht="57" hidden="1" customHeight="1" x14ac:dyDescent="0.25">
      <c r="B439" s="6" t="s">
        <v>186</v>
      </c>
      <c r="C439" s="32" t="s">
        <v>93</v>
      </c>
      <c r="D439" s="6" t="s">
        <v>188</v>
      </c>
      <c r="E439" s="6" t="s">
        <v>94</v>
      </c>
      <c r="F439" s="7">
        <v>3150000</v>
      </c>
      <c r="G439" s="35">
        <v>45000</v>
      </c>
      <c r="H439" s="7">
        <v>70</v>
      </c>
      <c r="I439" s="7" t="s">
        <v>70</v>
      </c>
      <c r="J439" s="37">
        <v>2492</v>
      </c>
      <c r="K439" s="46">
        <v>2019</v>
      </c>
      <c r="L439" s="46" t="s">
        <v>267</v>
      </c>
      <c r="M439" s="78" t="s">
        <v>39</v>
      </c>
      <c r="N439" s="7" t="s">
        <v>193</v>
      </c>
      <c r="O439" s="35">
        <v>1500</v>
      </c>
      <c r="P439" s="7">
        <v>114000</v>
      </c>
      <c r="Q439" s="7">
        <v>22800</v>
      </c>
      <c r="R439" s="36">
        <f t="shared" si="13"/>
        <v>91200</v>
      </c>
      <c r="S439" s="36">
        <f t="array" ref="S439">IFERROR(IF($F439="","",IF($T439=0,0,IF($G439=$T439,$F439-SUM(IFERROR(INDEX($P:$P,MATCH(1,($E439=$E:$E)*($I439=$I:$I)*("Avance 20%"=$N:$N),0)),0),IFERROR(INDEX($P:$P,MATCH(1,($E439=$E:$E)*($I439=$I:$I)*("Avance 15%"=$N:$N),0)),0)),$T439*$H439))),"REVISAR")</f>
        <v>39760</v>
      </c>
      <c r="T439" s="35">
        <f t="shared" si="14"/>
        <v>568</v>
      </c>
      <c r="U439" s="30"/>
      <c r="V439" s="6"/>
    </row>
    <row r="440" spans="2:22" ht="57" hidden="1" customHeight="1" x14ac:dyDescent="0.25">
      <c r="B440" s="6" t="s">
        <v>186</v>
      </c>
      <c r="C440" s="32" t="s">
        <v>93</v>
      </c>
      <c r="D440" s="6" t="s">
        <v>188</v>
      </c>
      <c r="E440" s="6" t="s">
        <v>94</v>
      </c>
      <c r="F440" s="7">
        <v>1300000</v>
      </c>
      <c r="G440" s="35">
        <v>20000</v>
      </c>
      <c r="H440" s="7">
        <v>65</v>
      </c>
      <c r="I440" s="7" t="s">
        <v>71</v>
      </c>
      <c r="J440" s="37">
        <v>2587</v>
      </c>
      <c r="K440" s="46">
        <v>2019</v>
      </c>
      <c r="L440" s="46" t="s">
        <v>267</v>
      </c>
      <c r="M440" s="76"/>
      <c r="N440" s="7" t="s">
        <v>193</v>
      </c>
      <c r="O440" s="35">
        <v>2500</v>
      </c>
      <c r="P440" s="50">
        <v>177500</v>
      </c>
      <c r="Q440" s="50">
        <v>35500</v>
      </c>
      <c r="R440" s="36">
        <f t="shared" si="13"/>
        <v>142000</v>
      </c>
      <c r="S440" s="36">
        <f t="array" ref="S440">IFERROR(IF($F440="","",IF($T440=0,0,IF($G440=$T440,$F440-SUM(IFERROR(INDEX($P:$P,MATCH(1,($E440=$E:$E)*($I440=$I:$I)*("Avance 20%"=$N:$N),0)),0),IFERROR(INDEX($P:$P,MATCH(1,($E440=$E:$E)*($I440=$I:$I)*("Avance 15%"=$N:$N),0)),0)),$T440*$H440))),"REVISAR")</f>
        <v>159250</v>
      </c>
      <c r="T440" s="35">
        <f t="shared" si="14"/>
        <v>2450</v>
      </c>
      <c r="U440" s="30"/>
      <c r="V440" s="6"/>
    </row>
    <row r="441" spans="2:22" ht="57" hidden="1" customHeight="1" x14ac:dyDescent="0.25">
      <c r="B441" s="6" t="s">
        <v>186</v>
      </c>
      <c r="C441" s="32" t="s">
        <v>93</v>
      </c>
      <c r="D441" s="6" t="s">
        <v>188</v>
      </c>
      <c r="E441" s="6" t="s">
        <v>94</v>
      </c>
      <c r="F441" s="7">
        <v>3150000</v>
      </c>
      <c r="G441" s="35">
        <v>45000</v>
      </c>
      <c r="H441" s="7">
        <v>70</v>
      </c>
      <c r="I441" s="7" t="s">
        <v>70</v>
      </c>
      <c r="J441" s="37">
        <v>2587</v>
      </c>
      <c r="K441" s="46">
        <v>2019</v>
      </c>
      <c r="L441" s="46" t="s">
        <v>267</v>
      </c>
      <c r="M441" s="76"/>
      <c r="N441" s="7" t="s">
        <v>193</v>
      </c>
      <c r="O441" s="35">
        <v>8650</v>
      </c>
      <c r="P441" s="50">
        <v>657400</v>
      </c>
      <c r="Q441" s="50">
        <v>131480</v>
      </c>
      <c r="R441" s="36">
        <f t="shared" si="13"/>
        <v>525920</v>
      </c>
      <c r="S441" s="36">
        <f t="array" ref="S441">IFERROR(IF($F441="","",IF($T441=0,0,IF($G441=$T441,$F441-SUM(IFERROR(INDEX($P:$P,MATCH(1,($E441=$E:$E)*($I441=$I:$I)*("Avance 20%"=$N:$N),0)),0),IFERROR(INDEX($P:$P,MATCH(1,($E441=$E:$E)*($I441=$I:$I)*("Avance 15%"=$N:$N),0)),0)),$T441*$H441))),"REVISAR")</f>
        <v>39760</v>
      </c>
      <c r="T441" s="35">
        <f t="shared" si="14"/>
        <v>568</v>
      </c>
      <c r="U441" s="30"/>
      <c r="V441" s="6"/>
    </row>
    <row r="442" spans="2:22" ht="57" hidden="1" customHeight="1" x14ac:dyDescent="0.25">
      <c r="B442" s="6" t="s">
        <v>186</v>
      </c>
      <c r="C442" s="32" t="s">
        <v>93</v>
      </c>
      <c r="D442" s="6" t="s">
        <v>188</v>
      </c>
      <c r="E442" s="6" t="s">
        <v>94</v>
      </c>
      <c r="F442" s="7">
        <v>1300000</v>
      </c>
      <c r="G442" s="35">
        <v>20000</v>
      </c>
      <c r="H442" s="7">
        <v>65</v>
      </c>
      <c r="I442" s="7" t="s">
        <v>71</v>
      </c>
      <c r="J442" s="37">
        <v>297</v>
      </c>
      <c r="K442" s="46">
        <v>2020</v>
      </c>
      <c r="L442" s="46" t="s">
        <v>267</v>
      </c>
      <c r="M442" s="77" t="s">
        <v>382</v>
      </c>
      <c r="N442" s="7" t="s">
        <v>193</v>
      </c>
      <c r="O442" s="35">
        <v>6050</v>
      </c>
      <c r="P442" s="70">
        <v>429550</v>
      </c>
      <c r="Q442" s="7">
        <v>85910</v>
      </c>
      <c r="R442" s="36">
        <f t="shared" si="13"/>
        <v>343640</v>
      </c>
      <c r="S442" s="36">
        <f t="array" ref="S442">IFERROR(IF($F442="","",IF($T442=0,0,IF($G442=$T442,$F442-SUM(IFERROR(INDEX($P:$P,MATCH(1,($E442=$E:$E)*($I442=$I:$I)*("Avance 20%"=$N:$N),0)),0),IFERROR(INDEX($P:$P,MATCH(1,($E442=$E:$E)*($I442=$I:$I)*("Avance 15%"=$N:$N),0)),0)),$T442*$H442))),"REVISAR")</f>
        <v>159250</v>
      </c>
      <c r="T442" s="35">
        <f t="shared" si="14"/>
        <v>2450</v>
      </c>
      <c r="U442" s="30"/>
      <c r="V442" s="6"/>
    </row>
    <row r="443" spans="2:22" ht="57" hidden="1" customHeight="1" x14ac:dyDescent="0.25">
      <c r="B443" s="6" t="s">
        <v>186</v>
      </c>
      <c r="C443" s="32" t="s">
        <v>93</v>
      </c>
      <c r="D443" s="6" t="s">
        <v>188</v>
      </c>
      <c r="E443" s="6" t="s">
        <v>94</v>
      </c>
      <c r="F443" s="7">
        <v>1200000</v>
      </c>
      <c r="G443" s="35">
        <v>20000</v>
      </c>
      <c r="H443" s="7">
        <v>60</v>
      </c>
      <c r="I443" s="7" t="s">
        <v>73</v>
      </c>
      <c r="J443" s="37">
        <v>297</v>
      </c>
      <c r="K443" s="46">
        <v>2020</v>
      </c>
      <c r="L443" s="46" t="s">
        <v>267</v>
      </c>
      <c r="M443" s="77" t="s">
        <v>382</v>
      </c>
      <c r="N443" s="7" t="s">
        <v>193</v>
      </c>
      <c r="O443" s="49">
        <v>1960</v>
      </c>
      <c r="P443" s="48">
        <v>129360</v>
      </c>
      <c r="Q443" s="48">
        <v>25872</v>
      </c>
      <c r="R443" s="36">
        <f t="shared" si="13"/>
        <v>103488</v>
      </c>
      <c r="S443" s="36">
        <f t="array" ref="S443">IFERROR(IF($F443="","",IF($T443=0,0,IF($G443=$T443,$F443-SUM(IFERROR(INDEX($P:$P,MATCH(1,($E443=$E:$E)*($I443=$I:$I)*("Avance 20%"=$N:$N),0)),0),IFERROR(INDEX($P:$P,MATCH(1,($E443=$E:$E)*($I443=$I:$I)*("Avance 15%"=$N:$N),0)),0)),$T443*$H443))),"REVISAR")</f>
        <v>962400</v>
      </c>
      <c r="T443" s="35">
        <f t="shared" si="14"/>
        <v>16040</v>
      </c>
      <c r="U443" s="30"/>
      <c r="V443" s="6"/>
    </row>
    <row r="444" spans="2:22" ht="57" hidden="1" customHeight="1" x14ac:dyDescent="0.25">
      <c r="B444" s="6" t="s">
        <v>186</v>
      </c>
      <c r="C444" s="32" t="s">
        <v>93</v>
      </c>
      <c r="D444" s="6" t="s">
        <v>188</v>
      </c>
      <c r="E444" s="6" t="s">
        <v>94</v>
      </c>
      <c r="F444" s="7">
        <v>3150000</v>
      </c>
      <c r="G444" s="35">
        <v>45000</v>
      </c>
      <c r="H444" s="7">
        <v>70</v>
      </c>
      <c r="I444" s="7" t="s">
        <v>70</v>
      </c>
      <c r="J444" s="37">
        <v>323</v>
      </c>
      <c r="K444" s="46">
        <v>2020</v>
      </c>
      <c r="L444" s="46" t="s">
        <v>267</v>
      </c>
      <c r="M444" s="77" t="s">
        <v>74</v>
      </c>
      <c r="N444" s="7" t="s">
        <v>193</v>
      </c>
      <c r="O444" s="35">
        <v>2000</v>
      </c>
      <c r="P444" s="50">
        <v>152000</v>
      </c>
      <c r="Q444" s="50">
        <v>30400</v>
      </c>
      <c r="R444" s="36">
        <f t="shared" si="13"/>
        <v>121600</v>
      </c>
      <c r="S444" s="36">
        <f t="array" ref="S444">IFERROR(IF($F444="","",IF($T444=0,0,IF($G444=$T444,$F444-SUM(IFERROR(INDEX($P:$P,MATCH(1,($E444=$E:$E)*($I444=$I:$I)*("Avance 20%"=$N:$N),0)),0),IFERROR(INDEX($P:$P,MATCH(1,($E444=$E:$E)*($I444=$I:$I)*("Avance 15%"=$N:$N),0)),0)),$T444*$H444))),"REVISAR")</f>
        <v>39760</v>
      </c>
      <c r="T444" s="35">
        <f t="shared" si="14"/>
        <v>568</v>
      </c>
      <c r="U444" s="30"/>
      <c r="V444" s="6"/>
    </row>
    <row r="445" spans="2:22" ht="57" hidden="1" customHeight="1" x14ac:dyDescent="0.25">
      <c r="B445" s="6" t="s">
        <v>186</v>
      </c>
      <c r="C445" s="32" t="s">
        <v>93</v>
      </c>
      <c r="D445" s="6" t="s">
        <v>188</v>
      </c>
      <c r="E445" s="6" t="s">
        <v>94</v>
      </c>
      <c r="F445" s="7">
        <v>1200000</v>
      </c>
      <c r="G445" s="35">
        <v>20000</v>
      </c>
      <c r="H445" s="7">
        <v>60</v>
      </c>
      <c r="I445" s="7" t="s">
        <v>73</v>
      </c>
      <c r="J445" s="37">
        <v>323</v>
      </c>
      <c r="K445" s="46">
        <v>2020</v>
      </c>
      <c r="L445" s="46" t="s">
        <v>267</v>
      </c>
      <c r="M445" s="77" t="s">
        <v>74</v>
      </c>
      <c r="N445" s="7" t="s">
        <v>193</v>
      </c>
      <c r="O445" s="35">
        <v>2000</v>
      </c>
      <c r="P445" s="48">
        <v>132000</v>
      </c>
      <c r="Q445" s="48">
        <v>26400</v>
      </c>
      <c r="R445" s="36">
        <f t="shared" si="13"/>
        <v>105600</v>
      </c>
      <c r="S445" s="36">
        <f t="array" ref="S445">IFERROR(IF($F445="","",IF($T445=0,0,IF($G445=$T445,$F445-SUM(IFERROR(INDEX($P:$P,MATCH(1,($E445=$E:$E)*($I445=$I:$I)*("Avance 20%"=$N:$N),0)),0),IFERROR(INDEX($P:$P,MATCH(1,($E445=$E:$E)*($I445=$I:$I)*("Avance 15%"=$N:$N),0)),0)),$T445*$H445))),"REVISAR")</f>
        <v>962400</v>
      </c>
      <c r="T445" s="35">
        <f t="shared" si="14"/>
        <v>16040</v>
      </c>
      <c r="U445" s="30"/>
      <c r="V445" s="6"/>
    </row>
    <row r="446" spans="2:22" ht="142.5" hidden="1" customHeight="1" x14ac:dyDescent="0.25">
      <c r="B446" s="6" t="s">
        <v>135</v>
      </c>
      <c r="C446" s="32" t="s">
        <v>136</v>
      </c>
      <c r="D446" s="6" t="s">
        <v>199</v>
      </c>
      <c r="E446" s="6" t="s">
        <v>203</v>
      </c>
      <c r="F446" s="7">
        <v>15000000</v>
      </c>
      <c r="G446" s="35">
        <v>1500000</v>
      </c>
      <c r="H446" s="7">
        <v>10</v>
      </c>
      <c r="I446" s="7" t="s">
        <v>68</v>
      </c>
      <c r="J446" s="45"/>
      <c r="K446" s="45"/>
      <c r="L446" s="45"/>
      <c r="M446" s="76"/>
      <c r="N446" s="7" t="s">
        <v>195</v>
      </c>
      <c r="O446" s="39">
        <v>268200</v>
      </c>
      <c r="P446" s="38"/>
      <c r="Q446" s="38"/>
      <c r="R446" s="36" t="str">
        <f t="shared" si="13"/>
        <v/>
      </c>
      <c r="S446" s="36">
        <f t="array" ref="S446">IFERROR(IF($F446="","",IF($T446=0,0,IF($G446=$T446,$F446-SUM(IFERROR(INDEX($P:$P,MATCH(1,($E446=$E:$E)*($I446=$I:$I)*("Avance 20%"=$N:$N),0)),0),IFERROR(INDEX($P:$P,MATCH(1,($E446=$E:$E)*($I446=$I:$I)*("Avance 15%"=$N:$N),0)),0)),$T446*$H446))),"REVISAR")</f>
        <v>2984400</v>
      </c>
      <c r="T446" s="35">
        <f t="shared" si="14"/>
        <v>298440</v>
      </c>
      <c r="U446" s="30"/>
      <c r="V446" s="6" t="s">
        <v>359</v>
      </c>
    </row>
    <row r="447" spans="2:22" ht="142.5" hidden="1" customHeight="1" x14ac:dyDescent="0.25">
      <c r="B447" s="6" t="s">
        <v>135</v>
      </c>
      <c r="C447" s="32" t="s">
        <v>136</v>
      </c>
      <c r="D447" s="6" t="s">
        <v>199</v>
      </c>
      <c r="E447" s="6" t="s">
        <v>203</v>
      </c>
      <c r="F447" s="7">
        <v>11500000</v>
      </c>
      <c r="G447" s="35">
        <v>1000000</v>
      </c>
      <c r="H447" s="7">
        <v>11.5</v>
      </c>
      <c r="I447" s="7" t="s">
        <v>69</v>
      </c>
      <c r="J447" s="45"/>
      <c r="K447" s="45"/>
      <c r="L447" s="45"/>
      <c r="M447" s="76"/>
      <c r="N447" s="7" t="s">
        <v>192</v>
      </c>
      <c r="O447" s="39">
        <v>399568</v>
      </c>
      <c r="P447" s="38"/>
      <c r="Q447" s="38"/>
      <c r="R447" s="36" t="str">
        <f t="shared" si="13"/>
        <v/>
      </c>
      <c r="S447" s="36">
        <f t="array" ref="S447">IFERROR(IF($F447="","",IF($T447=0,0,IF($G447=$T447,$F447-SUM(IFERROR(INDEX($P:$P,MATCH(1,($E447=$E:$E)*($I447=$I:$I)*("Avance 20%"=$N:$N),0)),0),IFERROR(INDEX($P:$P,MATCH(1,($E447=$E:$E)*($I447=$I:$I)*("Avance 15%"=$N:$N),0)),0)),$T447*$H447))),"REVISAR")</f>
        <v>5234018</v>
      </c>
      <c r="T447" s="35">
        <f t="shared" si="14"/>
        <v>455132</v>
      </c>
      <c r="U447" s="30"/>
      <c r="V447" s="6" t="s">
        <v>359</v>
      </c>
    </row>
    <row r="448" spans="2:22" ht="28.5" x14ac:dyDescent="0.25">
      <c r="B448" s="6" t="s">
        <v>105</v>
      </c>
      <c r="C448" s="32" t="s">
        <v>85</v>
      </c>
      <c r="D448" s="47" t="s">
        <v>199</v>
      </c>
      <c r="E448" s="6" t="s">
        <v>86</v>
      </c>
      <c r="F448" s="7">
        <v>2400000</v>
      </c>
      <c r="G448" s="35">
        <v>200000</v>
      </c>
      <c r="H448" s="7">
        <v>12</v>
      </c>
      <c r="I448" s="7" t="s">
        <v>191</v>
      </c>
      <c r="J448" s="45"/>
      <c r="K448" s="45"/>
      <c r="L448" s="45"/>
      <c r="M448" s="76"/>
      <c r="N448" s="7" t="s">
        <v>194</v>
      </c>
      <c r="O448" s="49">
        <v>18000</v>
      </c>
      <c r="P448" s="48">
        <v>288000</v>
      </c>
      <c r="Q448" s="48">
        <v>57600</v>
      </c>
      <c r="R448" s="36">
        <f>IF(P448-Q448=0,"",P448-Q448)</f>
        <v>230400</v>
      </c>
      <c r="S448" s="36">
        <f t="array" ref="S448">IFERROR(IF($F448="","",IF($T448=0,0,IF($G448=$T448,$F448-SUM(IFERROR(INDEX($P:$P,MATCH(1,($E448=$E:$E)*($I448=$I:$I)*("Avance 20%"=$N:$N),0)),0),IFERROR(INDEX($P:$P,MATCH(1,($E448=$E:$E)*($I448=$I:$I)*("Avance 15%"=$N:$N),0)),0)),$T448*$H448))),"REVISAR")</f>
        <v>9600</v>
      </c>
      <c r="T448" s="35">
        <f t="shared" si="14"/>
        <v>800</v>
      </c>
      <c r="U448" s="30"/>
      <c r="V448" s="6" t="s">
        <v>396</v>
      </c>
    </row>
    <row r="449" spans="2:22" ht="142.5" hidden="1" customHeight="1" x14ac:dyDescent="0.25">
      <c r="B449" s="6" t="s">
        <v>225</v>
      </c>
      <c r="C449" s="42"/>
      <c r="D449" s="6" t="s">
        <v>199</v>
      </c>
      <c r="E449" s="6" t="s">
        <v>226</v>
      </c>
      <c r="F449" s="7">
        <v>11500000</v>
      </c>
      <c r="G449" s="35">
        <v>1000000</v>
      </c>
      <c r="H449" s="7">
        <v>11.5</v>
      </c>
      <c r="I449" s="7" t="s">
        <v>69</v>
      </c>
      <c r="J449" s="45"/>
      <c r="K449" s="45"/>
      <c r="L449" s="45"/>
      <c r="M449" s="76"/>
      <c r="N449" s="7" t="s">
        <v>192</v>
      </c>
      <c r="O449" s="39">
        <v>661600</v>
      </c>
      <c r="P449" s="38"/>
      <c r="Q449" s="38"/>
      <c r="R449" s="36" t="str">
        <f t="shared" si="13"/>
        <v/>
      </c>
      <c r="S449" s="36">
        <f t="array" ref="S449">IFERROR(IF($F449="","",IF($T449=0,0,IF($G449=$T449,$F449-SUM(IFERROR(INDEX($P:$P,MATCH(1,($E449=$E:$E)*($I449=$I:$I)*("Avance 20%"=$N:$N),0)),0),IFERROR(INDEX($P:$P,MATCH(1,($E449=$E:$E)*($I449=$I:$I)*("Avance 15%"=$N:$N),0)),0)),$T449*$H449))),"REVISAR")</f>
        <v>3891600</v>
      </c>
      <c r="T449" s="35">
        <f t="shared" si="14"/>
        <v>338400</v>
      </c>
      <c r="U449" s="30"/>
      <c r="V449" s="6" t="s">
        <v>359</v>
      </c>
    </row>
    <row r="450" spans="2:22" ht="142.5" hidden="1" customHeight="1" x14ac:dyDescent="0.25">
      <c r="B450" s="6" t="s">
        <v>225</v>
      </c>
      <c r="C450" s="42"/>
      <c r="D450" s="6" t="s">
        <v>199</v>
      </c>
      <c r="E450" s="6" t="s">
        <v>226</v>
      </c>
      <c r="F450" s="7">
        <v>2400000</v>
      </c>
      <c r="G450" s="35">
        <v>200000</v>
      </c>
      <c r="H450" s="7">
        <v>12</v>
      </c>
      <c r="I450" s="7" t="s">
        <v>191</v>
      </c>
      <c r="J450" s="45"/>
      <c r="K450" s="45"/>
      <c r="L450" s="45"/>
      <c r="M450" s="76"/>
      <c r="N450" s="7" t="s">
        <v>194</v>
      </c>
      <c r="O450" s="39">
        <v>5000</v>
      </c>
      <c r="P450" s="38"/>
      <c r="Q450" s="38"/>
      <c r="R450" s="36" t="str">
        <f t="shared" si="13"/>
        <v/>
      </c>
      <c r="S450" s="36">
        <f t="array" ref="S450">IFERROR(IF($F450="","",IF($T450=0,0,IF($G450=$T450,$F450-SUM(IFERROR(INDEX($P:$P,MATCH(1,($E450=$E:$E)*($I450=$I:$I)*("Avance 20%"=$N:$N),0)),0),IFERROR(INDEX($P:$P,MATCH(1,($E450=$E:$E)*($I450=$I:$I)*("Avance 15%"=$N:$N),0)),0)),$T450*$H450))),"REVISAR")</f>
        <v>2340000</v>
      </c>
      <c r="T450" s="35">
        <f t="shared" si="14"/>
        <v>195000</v>
      </c>
      <c r="U450" s="30"/>
      <c r="V450" s="6" t="s">
        <v>359</v>
      </c>
    </row>
    <row r="451" spans="2:22" ht="28.5" x14ac:dyDescent="0.25">
      <c r="B451" s="6" t="s">
        <v>105</v>
      </c>
      <c r="C451" s="32" t="s">
        <v>85</v>
      </c>
      <c r="D451" s="47" t="s">
        <v>199</v>
      </c>
      <c r="E451" s="6" t="s">
        <v>86</v>
      </c>
      <c r="F451" s="7">
        <v>23000000</v>
      </c>
      <c r="G451" s="35">
        <v>2000000</v>
      </c>
      <c r="H451" s="7">
        <v>11.5</v>
      </c>
      <c r="I451" s="7" t="s">
        <v>69</v>
      </c>
      <c r="J451" s="46">
        <v>393</v>
      </c>
      <c r="K451" s="46">
        <v>2020</v>
      </c>
      <c r="L451" s="46" t="s">
        <v>267</v>
      </c>
      <c r="M451" s="77" t="s">
        <v>379</v>
      </c>
      <c r="N451" s="7" t="s">
        <v>192</v>
      </c>
      <c r="O451" s="49">
        <v>96900</v>
      </c>
      <c r="P451" s="48">
        <v>1501950</v>
      </c>
      <c r="Q451" s="48">
        <v>300390</v>
      </c>
      <c r="R451" s="80">
        <f>IF(P451-Q451=0,"",P451-Q451)</f>
        <v>1201560</v>
      </c>
      <c r="S451" s="80">
        <f t="array" ref="S451">IFERROR(IF($F451="","",IF($T451=0,0,IF($G451=$T451,$F451-SUM(IFERROR(INDEX($P:$P,MATCH(1,($E451=$E:$E)*($I451=$I:$I)*("Avance 20%"=$N:$N),0)),0),IFERROR(INDEX($P:$P,MATCH(1,($E451=$E:$E)*($I451=$I:$I)*("Avance 15%"=$N:$N),0)),0)),$T451*$H451))),"REVISAR")</f>
        <v>9765995.5</v>
      </c>
      <c r="T451" s="49">
        <f t="shared" si="14"/>
        <v>849217</v>
      </c>
      <c r="U451" s="30"/>
      <c r="V451" s="6"/>
    </row>
    <row r="452" spans="2:22" ht="28.5" x14ac:dyDescent="0.25">
      <c r="B452" s="6" t="s">
        <v>105</v>
      </c>
      <c r="C452" s="32" t="s">
        <v>85</v>
      </c>
      <c r="D452" s="47" t="s">
        <v>199</v>
      </c>
      <c r="E452" s="6" t="s">
        <v>86</v>
      </c>
      <c r="F452" s="7">
        <v>23000000</v>
      </c>
      <c r="G452" s="35">
        <v>2000000</v>
      </c>
      <c r="H452" s="7">
        <v>11.5</v>
      </c>
      <c r="I452" s="7" t="s">
        <v>69</v>
      </c>
      <c r="J452" s="46">
        <v>1100</v>
      </c>
      <c r="K452" s="46">
        <v>2019</v>
      </c>
      <c r="L452" s="46" t="s">
        <v>267</v>
      </c>
      <c r="M452" s="77" t="s">
        <v>385</v>
      </c>
      <c r="N452" s="7" t="s">
        <v>192</v>
      </c>
      <c r="O452" s="49">
        <v>38500</v>
      </c>
      <c r="P452" s="48">
        <v>442750</v>
      </c>
      <c r="Q452" s="48">
        <v>88550</v>
      </c>
      <c r="R452" s="36">
        <f t="shared" ref="R452:R460" si="15">IF(P452-Q452=0,"",P452-Q452)</f>
        <v>354200</v>
      </c>
      <c r="S452" s="36">
        <f t="array" ref="S452">IFERROR(IF($F452="","",IF($T452=0,0,IF($G452=$T452,$F452-SUM(IFERROR(INDEX($P:$P,MATCH(1,($E452=$E:$E)*($I452=$I:$I)*("Avance 20%"=$N:$N),0)),0),IFERROR(INDEX($P:$P,MATCH(1,($E452=$E:$E)*($I452=$I:$I)*("Avance 15%"=$N:$N),0)),0)),$T452*$H452))),"REVISAR")</f>
        <v>9765995.5</v>
      </c>
      <c r="T452" s="35">
        <f t="shared" si="14"/>
        <v>849217</v>
      </c>
      <c r="U452" s="30"/>
      <c r="V452" s="6"/>
    </row>
    <row r="453" spans="2:22" ht="28.5" x14ac:dyDescent="0.25">
      <c r="B453" s="6" t="s">
        <v>105</v>
      </c>
      <c r="C453" s="32" t="s">
        <v>85</v>
      </c>
      <c r="D453" s="47" t="s">
        <v>199</v>
      </c>
      <c r="E453" s="6" t="s">
        <v>86</v>
      </c>
      <c r="F453" s="7">
        <v>23000000</v>
      </c>
      <c r="G453" s="35">
        <v>2000000</v>
      </c>
      <c r="H453" s="7">
        <v>11.5</v>
      </c>
      <c r="I453" s="7" t="s">
        <v>69</v>
      </c>
      <c r="J453" s="46">
        <v>1100</v>
      </c>
      <c r="K453" s="46">
        <v>2019</v>
      </c>
      <c r="L453" s="46" t="s">
        <v>267</v>
      </c>
      <c r="M453" s="77" t="s">
        <v>387</v>
      </c>
      <c r="N453" s="7" t="s">
        <v>192</v>
      </c>
      <c r="O453" s="49">
        <v>3000</v>
      </c>
      <c r="P453" s="48">
        <v>34500</v>
      </c>
      <c r="Q453" s="48">
        <v>6900</v>
      </c>
      <c r="R453" s="36">
        <f t="shared" si="15"/>
        <v>27600</v>
      </c>
      <c r="S453" s="36">
        <f t="array" ref="S453">IFERROR(IF($F453="","",IF($T453=0,0,IF($G453=$T453,$F453-SUM(IFERROR(INDEX($P:$P,MATCH(1,($E453=$E:$E)*($I453=$I:$I)*("Avance 20%"=$N:$N),0)),0),IFERROR(INDEX($P:$P,MATCH(1,($E453=$E:$E)*($I453=$I:$I)*("Avance 15%"=$N:$N),0)),0)),$T453*$H453))),"REVISAR")</f>
        <v>9765995.5</v>
      </c>
      <c r="T453" s="35">
        <f t="shared" si="14"/>
        <v>849217</v>
      </c>
      <c r="U453" s="30"/>
      <c r="V453" s="6"/>
    </row>
    <row r="454" spans="2:22" ht="28.5" x14ac:dyDescent="0.25">
      <c r="B454" s="6" t="s">
        <v>105</v>
      </c>
      <c r="C454" s="32" t="s">
        <v>85</v>
      </c>
      <c r="D454" s="47" t="s">
        <v>199</v>
      </c>
      <c r="E454" s="6" t="s">
        <v>86</v>
      </c>
      <c r="F454" s="7">
        <v>23000000</v>
      </c>
      <c r="G454" s="35">
        <v>2000000</v>
      </c>
      <c r="H454" s="7">
        <v>11.5</v>
      </c>
      <c r="I454" s="7" t="s">
        <v>69</v>
      </c>
      <c r="J454" s="46">
        <v>1100</v>
      </c>
      <c r="K454" s="46">
        <v>2019</v>
      </c>
      <c r="L454" s="46" t="s">
        <v>267</v>
      </c>
      <c r="M454" s="77" t="s">
        <v>388</v>
      </c>
      <c r="N454" s="7" t="s">
        <v>192</v>
      </c>
      <c r="O454" s="49">
        <v>93845</v>
      </c>
      <c r="P454" s="48">
        <v>1454597.5</v>
      </c>
      <c r="Q454" s="48">
        <v>290919.5</v>
      </c>
      <c r="R454" s="36">
        <f t="shared" si="15"/>
        <v>1163678</v>
      </c>
      <c r="S454" s="36">
        <f t="array" ref="S454">IFERROR(IF($F454="","",IF($T454=0,0,IF($G454=$T454,$F454-SUM(IFERROR(INDEX($P:$P,MATCH(1,($E454=$E:$E)*($I454=$I:$I)*("Avance 20%"=$N:$N),0)),0),IFERROR(INDEX($P:$P,MATCH(1,($E454=$E:$E)*($I454=$I:$I)*("Avance 15%"=$N:$N),0)),0)),$T454*$H454))),"REVISAR")</f>
        <v>9765995.5</v>
      </c>
      <c r="T454" s="35">
        <f t="shared" si="14"/>
        <v>849217</v>
      </c>
      <c r="U454" s="30"/>
      <c r="V454" s="6"/>
    </row>
    <row r="455" spans="2:22" ht="28.5" x14ac:dyDescent="0.25">
      <c r="B455" s="6" t="s">
        <v>105</v>
      </c>
      <c r="C455" s="32" t="s">
        <v>85</v>
      </c>
      <c r="D455" s="47" t="s">
        <v>199</v>
      </c>
      <c r="E455" s="6" t="s">
        <v>86</v>
      </c>
      <c r="F455" s="7">
        <v>23000000</v>
      </c>
      <c r="G455" s="35">
        <v>2000000</v>
      </c>
      <c r="H455" s="7">
        <v>11.5</v>
      </c>
      <c r="I455" s="7" t="s">
        <v>69</v>
      </c>
      <c r="J455" s="46">
        <v>1100</v>
      </c>
      <c r="K455" s="46">
        <v>2019</v>
      </c>
      <c r="L455" s="46" t="s">
        <v>267</v>
      </c>
      <c r="M455" s="77" t="s">
        <v>92</v>
      </c>
      <c r="N455" s="7" t="s">
        <v>192</v>
      </c>
      <c r="O455" s="49">
        <v>15000</v>
      </c>
      <c r="P455" s="48">
        <v>232500</v>
      </c>
      <c r="Q455" s="48">
        <v>46500</v>
      </c>
      <c r="R455" s="36">
        <f t="shared" si="15"/>
        <v>186000</v>
      </c>
      <c r="S455" s="36">
        <f t="array" ref="S455">IFERROR(IF($F455="","",IF($T455=0,0,IF($G455=$T455,$F455-SUM(IFERROR(INDEX($P:$P,MATCH(1,($E455=$E:$E)*($I455=$I:$I)*("Avance 20%"=$N:$N),0)),0),IFERROR(INDEX($P:$P,MATCH(1,($E455=$E:$E)*($I455=$I:$I)*("Avance 15%"=$N:$N),0)),0)),$T455*$H455))),"REVISAR")</f>
        <v>9765995.5</v>
      </c>
      <c r="T455" s="35">
        <f t="shared" si="14"/>
        <v>849217</v>
      </c>
      <c r="U455" s="30"/>
      <c r="V455" s="6"/>
    </row>
    <row r="456" spans="2:22" ht="28.5" x14ac:dyDescent="0.25">
      <c r="B456" s="6" t="s">
        <v>105</v>
      </c>
      <c r="C456" s="32" t="s">
        <v>85</v>
      </c>
      <c r="D456" s="47" t="s">
        <v>199</v>
      </c>
      <c r="E456" s="6" t="s">
        <v>86</v>
      </c>
      <c r="F456" s="7">
        <v>23000000</v>
      </c>
      <c r="G456" s="35">
        <v>2000000</v>
      </c>
      <c r="H456" s="7">
        <v>11.5</v>
      </c>
      <c r="I456" s="7" t="s">
        <v>69</v>
      </c>
      <c r="J456" s="46">
        <v>1100</v>
      </c>
      <c r="K456" s="46">
        <v>2019</v>
      </c>
      <c r="L456" s="46" t="s">
        <v>267</v>
      </c>
      <c r="M456" s="77" t="s">
        <v>92</v>
      </c>
      <c r="N456" s="7" t="s">
        <v>192</v>
      </c>
      <c r="O456" s="49">
        <v>60500</v>
      </c>
      <c r="P456" s="48">
        <v>937750</v>
      </c>
      <c r="Q456" s="48">
        <v>187550</v>
      </c>
      <c r="R456" s="36">
        <f t="shared" si="15"/>
        <v>750200</v>
      </c>
      <c r="S456" s="36">
        <f t="array" ref="S456">IFERROR(IF($F456="","",IF($T456=0,0,IF($G456=$T456,$F456-SUM(IFERROR(INDEX($P:$P,MATCH(1,($E456=$E:$E)*($I456=$I:$I)*("Avance 20%"=$N:$N),0)),0),IFERROR(INDEX($P:$P,MATCH(1,($E456=$E:$E)*($I456=$I:$I)*("Avance 15%"=$N:$N),0)),0)),$T456*$H456))),"REVISAR")</f>
        <v>9765995.5</v>
      </c>
      <c r="T456" s="35">
        <f t="shared" si="14"/>
        <v>849217</v>
      </c>
      <c r="U456" s="30"/>
      <c r="V456" s="6"/>
    </row>
    <row r="457" spans="2:22" ht="28.5" x14ac:dyDescent="0.25">
      <c r="B457" s="6" t="s">
        <v>105</v>
      </c>
      <c r="C457" s="32" t="s">
        <v>85</v>
      </c>
      <c r="D457" s="47" t="s">
        <v>199</v>
      </c>
      <c r="E457" s="6" t="s">
        <v>86</v>
      </c>
      <c r="F457" s="7">
        <v>23000000</v>
      </c>
      <c r="G457" s="35">
        <v>2000000</v>
      </c>
      <c r="H457" s="7">
        <v>11.5</v>
      </c>
      <c r="I457" s="7" t="s">
        <v>69</v>
      </c>
      <c r="J457" s="46">
        <v>1100</v>
      </c>
      <c r="K457" s="46">
        <v>2019</v>
      </c>
      <c r="L457" s="46" t="s">
        <v>267</v>
      </c>
      <c r="M457" s="77" t="s">
        <v>47</v>
      </c>
      <c r="N457" s="7" t="s">
        <v>192</v>
      </c>
      <c r="O457" s="49">
        <v>3000</v>
      </c>
      <c r="P457" s="48">
        <v>34500</v>
      </c>
      <c r="Q457" s="48">
        <v>6900</v>
      </c>
      <c r="R457" s="36">
        <f t="shared" si="15"/>
        <v>27600</v>
      </c>
      <c r="S457" s="36">
        <f t="array" ref="S457">IFERROR(IF($F457="","",IF($T457=0,0,IF($G457=$T457,$F457-SUM(IFERROR(INDEX($P:$P,MATCH(1,($E457=$E:$E)*($I457=$I:$I)*("Avance 20%"=$N:$N),0)),0),IFERROR(INDEX($P:$P,MATCH(1,($E457=$E:$E)*($I457=$I:$I)*("Avance 15%"=$N:$N),0)),0)),$T457*$H457))),"REVISAR")</f>
        <v>9765995.5</v>
      </c>
      <c r="T457" s="35">
        <f t="shared" si="14"/>
        <v>849217</v>
      </c>
      <c r="U457" s="30"/>
      <c r="V457" s="6"/>
    </row>
    <row r="458" spans="2:22" ht="28.5" x14ac:dyDescent="0.25">
      <c r="B458" s="6" t="s">
        <v>105</v>
      </c>
      <c r="C458" s="32" t="s">
        <v>85</v>
      </c>
      <c r="D458" s="47" t="s">
        <v>199</v>
      </c>
      <c r="E458" s="6" t="s">
        <v>86</v>
      </c>
      <c r="F458" s="7">
        <v>2400000</v>
      </c>
      <c r="G458" s="35">
        <v>200000</v>
      </c>
      <c r="H458" s="7">
        <v>12</v>
      </c>
      <c r="I458" s="7" t="s">
        <v>191</v>
      </c>
      <c r="J458" s="46">
        <v>1100</v>
      </c>
      <c r="K458" s="46">
        <v>2019</v>
      </c>
      <c r="L458" s="46" t="s">
        <v>267</v>
      </c>
      <c r="M458" s="77" t="s">
        <v>386</v>
      </c>
      <c r="N458" s="7" t="s">
        <v>194</v>
      </c>
      <c r="O458" s="49">
        <v>7000</v>
      </c>
      <c r="P458" s="48">
        <v>84000</v>
      </c>
      <c r="Q458" s="48">
        <v>16800</v>
      </c>
      <c r="R458" s="36">
        <f t="shared" si="15"/>
        <v>67200</v>
      </c>
      <c r="S458" s="36">
        <f t="array" ref="S458">IFERROR(IF($F458="","",IF($T458=0,0,IF($G458=$T458,$F458-SUM(IFERROR(INDEX($P:$P,MATCH(1,($E458=$E:$E)*($I458=$I:$I)*("Avance 20%"=$N:$N),0)),0),IFERROR(INDEX($P:$P,MATCH(1,($E458=$E:$E)*($I458=$I:$I)*("Avance 15%"=$N:$N),0)),0)),$T458*$H458))),"REVISAR")</f>
        <v>9600</v>
      </c>
      <c r="T458" s="35">
        <f t="shared" si="14"/>
        <v>800</v>
      </c>
      <c r="U458" s="30"/>
      <c r="V458" s="6"/>
    </row>
    <row r="459" spans="2:22" ht="28.5" x14ac:dyDescent="0.25">
      <c r="B459" s="6" t="s">
        <v>105</v>
      </c>
      <c r="C459" s="32" t="s">
        <v>85</v>
      </c>
      <c r="D459" s="47" t="s">
        <v>199</v>
      </c>
      <c r="E459" s="6" t="s">
        <v>86</v>
      </c>
      <c r="F459" s="7">
        <v>2400000</v>
      </c>
      <c r="G459" s="35">
        <v>200000</v>
      </c>
      <c r="H459" s="7">
        <v>12</v>
      </c>
      <c r="I459" s="7" t="s">
        <v>191</v>
      </c>
      <c r="J459" s="46">
        <v>1100</v>
      </c>
      <c r="K459" s="46">
        <v>2019</v>
      </c>
      <c r="L459" s="46" t="s">
        <v>267</v>
      </c>
      <c r="M459" s="77" t="s">
        <v>92</v>
      </c>
      <c r="N459" s="7" t="s">
        <v>194</v>
      </c>
      <c r="O459" s="49">
        <v>34500</v>
      </c>
      <c r="P459" s="48">
        <v>552000</v>
      </c>
      <c r="Q459" s="48">
        <v>110400</v>
      </c>
      <c r="R459" s="36">
        <f t="shared" si="15"/>
        <v>441600</v>
      </c>
      <c r="S459" s="36">
        <f t="array" ref="S459">IFERROR(IF($F459="","",IF($T459=0,0,IF($G459=$T459,$F459-SUM(IFERROR(INDEX($P:$P,MATCH(1,($E459=$E:$E)*($I459=$I:$I)*("Avance 20%"=$N:$N),0)),0),IFERROR(INDEX($P:$P,MATCH(1,($E459=$E:$E)*($I459=$I:$I)*("Avance 15%"=$N:$N),0)),0)),$T459*$H459))),"REVISAR")</f>
        <v>9600</v>
      </c>
      <c r="T459" s="35">
        <f t="shared" si="14"/>
        <v>800</v>
      </c>
      <c r="U459" s="30"/>
      <c r="V459" s="6"/>
    </row>
    <row r="460" spans="2:22" ht="28.5" x14ac:dyDescent="0.25">
      <c r="B460" s="6" t="s">
        <v>105</v>
      </c>
      <c r="C460" s="32" t="s">
        <v>85</v>
      </c>
      <c r="D460" s="47" t="s">
        <v>199</v>
      </c>
      <c r="E460" s="6" t="s">
        <v>86</v>
      </c>
      <c r="F460" s="7">
        <v>2400000</v>
      </c>
      <c r="G460" s="35">
        <v>200000</v>
      </c>
      <c r="H460" s="7">
        <v>12</v>
      </c>
      <c r="I460" s="7" t="s">
        <v>191</v>
      </c>
      <c r="J460" s="46">
        <v>1100</v>
      </c>
      <c r="K460" s="46">
        <v>2019</v>
      </c>
      <c r="L460" s="46" t="s">
        <v>267</v>
      </c>
      <c r="M460" s="77" t="s">
        <v>92</v>
      </c>
      <c r="N460" s="7" t="s">
        <v>194</v>
      </c>
      <c r="O460" s="49">
        <v>5500</v>
      </c>
      <c r="P460" s="48">
        <v>88000</v>
      </c>
      <c r="Q460" s="48">
        <v>17600</v>
      </c>
      <c r="R460" s="36">
        <f t="shared" si="15"/>
        <v>70400</v>
      </c>
      <c r="S460" s="36">
        <f t="array" ref="S460">IFERROR(IF($F460="","",IF($T460=0,0,IF($G460=$T460,$F460-SUM(IFERROR(INDEX($P:$P,MATCH(1,($E460=$E:$E)*($I460=$I:$I)*("Avance 20%"=$N:$N),0)),0),IFERROR(INDEX($P:$P,MATCH(1,($E460=$E:$E)*($I460=$I:$I)*("Avance 15%"=$N:$N),0)),0)),$T460*$H460))),"REVISAR")</f>
        <v>9600</v>
      </c>
      <c r="T460" s="35">
        <f t="shared" si="14"/>
        <v>800</v>
      </c>
      <c r="U460" s="30"/>
      <c r="V460" s="6"/>
    </row>
    <row r="461" spans="2:22" ht="28.5" x14ac:dyDescent="0.25">
      <c r="B461" s="6" t="s">
        <v>105</v>
      </c>
      <c r="C461" s="32" t="s">
        <v>85</v>
      </c>
      <c r="D461" s="47" t="s">
        <v>199</v>
      </c>
      <c r="E461" s="6" t="s">
        <v>86</v>
      </c>
      <c r="F461" s="7">
        <v>2400000</v>
      </c>
      <c r="G461" s="35">
        <v>200000</v>
      </c>
      <c r="H461" s="7">
        <v>12</v>
      </c>
      <c r="I461" s="7" t="s">
        <v>191</v>
      </c>
      <c r="J461" s="58">
        <v>423</v>
      </c>
      <c r="K461" s="46">
        <v>2019</v>
      </c>
      <c r="L461" s="46" t="s">
        <v>267</v>
      </c>
      <c r="M461" s="77" t="s">
        <v>389</v>
      </c>
      <c r="N461" s="7" t="s">
        <v>194</v>
      </c>
      <c r="O461" s="49">
        <v>6500</v>
      </c>
      <c r="P461" s="48">
        <v>78000</v>
      </c>
      <c r="Q461" s="48">
        <v>15600</v>
      </c>
      <c r="R461" s="36">
        <f>IF(P461-Q461=0,"",P461-Q461)</f>
        <v>62400</v>
      </c>
      <c r="S461" s="36">
        <f t="array" ref="S461">IFERROR(IF($F461="","",IF($T461=0,0,IF($G461=$T461,$F461-SUM(IFERROR(INDEX($P:$P,MATCH(1,($E461=$E:$E)*($I461=$I:$I)*("Avance 20%"=$N:$N),0)),0),IFERROR(INDEX($P:$P,MATCH(1,($E461=$E:$E)*($I461=$I:$I)*("Avance 15%"=$N:$N),0)),0)),$T461*$H461))),"REVISAR")</f>
        <v>9600</v>
      </c>
      <c r="T461" s="35">
        <f t="shared" si="14"/>
        <v>800</v>
      </c>
      <c r="U461" s="30"/>
      <c r="V461" s="6"/>
    </row>
    <row r="462" spans="2:22" ht="28.5" x14ac:dyDescent="0.25">
      <c r="B462" s="6" t="s">
        <v>105</v>
      </c>
      <c r="C462" s="32" t="s">
        <v>85</v>
      </c>
      <c r="D462" s="47" t="s">
        <v>199</v>
      </c>
      <c r="E462" s="6" t="s">
        <v>86</v>
      </c>
      <c r="F462" s="7">
        <v>23000000</v>
      </c>
      <c r="G462" s="35">
        <v>2000000</v>
      </c>
      <c r="H462" s="7">
        <v>11.5</v>
      </c>
      <c r="I462" s="7" t="s">
        <v>69</v>
      </c>
      <c r="J462" s="58">
        <v>423</v>
      </c>
      <c r="K462" s="46">
        <v>2019</v>
      </c>
      <c r="L462" s="46" t="s">
        <v>267</v>
      </c>
      <c r="M462" s="77" t="s">
        <v>390</v>
      </c>
      <c r="N462" s="7" t="s">
        <v>192</v>
      </c>
      <c r="O462" s="49">
        <v>71519</v>
      </c>
      <c r="P462" s="48">
        <v>1108544.5</v>
      </c>
      <c r="Q462" s="48">
        <v>221708.90000000002</v>
      </c>
      <c r="R462" s="36">
        <f>IF(P462-Q462=0,"",P462-Q462)</f>
        <v>886835.6</v>
      </c>
      <c r="S462" s="36">
        <f t="array" ref="S462">IFERROR(IF($F462="","",IF($T462=0,0,IF($G462=$T462,$F462-SUM(IFERROR(INDEX($P:$P,MATCH(1,($E462=$E:$E)*($I462=$I:$I)*("Avance 20%"=$N:$N),0)),0),IFERROR(INDEX($P:$P,MATCH(1,($E462=$E:$E)*($I462=$I:$I)*("Avance 15%"=$N:$N),0)),0)),$T462*$H462))),"REVISAR")</f>
        <v>9765995.5</v>
      </c>
      <c r="T462" s="35">
        <f t="shared" si="14"/>
        <v>849217</v>
      </c>
      <c r="U462" s="30"/>
      <c r="V462" s="6"/>
    </row>
    <row r="463" spans="2:22" ht="28.5" x14ac:dyDescent="0.25">
      <c r="B463" s="6" t="s">
        <v>105</v>
      </c>
      <c r="C463" s="32" t="s">
        <v>85</v>
      </c>
      <c r="D463" s="47" t="s">
        <v>199</v>
      </c>
      <c r="E463" s="6" t="s">
        <v>86</v>
      </c>
      <c r="F463" s="7">
        <v>23000000</v>
      </c>
      <c r="G463" s="35">
        <v>2000000</v>
      </c>
      <c r="H463" s="7">
        <v>11.5</v>
      </c>
      <c r="I463" s="7" t="s">
        <v>69</v>
      </c>
      <c r="J463" s="58">
        <v>423</v>
      </c>
      <c r="K463" s="46">
        <v>2019</v>
      </c>
      <c r="L463" s="46" t="s">
        <v>267</v>
      </c>
      <c r="M463" s="77" t="s">
        <v>391</v>
      </c>
      <c r="N463" s="7" t="s">
        <v>192</v>
      </c>
      <c r="O463" s="49">
        <v>8500</v>
      </c>
      <c r="P463" s="48">
        <v>131750</v>
      </c>
      <c r="Q463" s="48">
        <v>26350</v>
      </c>
      <c r="R463" s="36">
        <f>IF(P463-Q463=0,"",P463-Q463)</f>
        <v>105400</v>
      </c>
      <c r="S463" s="36">
        <f t="array" ref="S463">IFERROR(IF($F463="","",IF($T463=0,0,IF($G463=$T463,$F463-SUM(IFERROR(INDEX($P:$P,MATCH(1,($E463=$E:$E)*($I463=$I:$I)*("Avance 20%"=$N:$N),0)),0),IFERROR(INDEX($P:$P,MATCH(1,($E463=$E:$E)*($I463=$I:$I)*("Avance 15%"=$N:$N),0)),0)),$T463*$H463))),"REVISAR")</f>
        <v>9765995.5</v>
      </c>
      <c r="T463" s="35">
        <f t="shared" si="14"/>
        <v>849217</v>
      </c>
      <c r="U463" s="30"/>
      <c r="V463" s="6"/>
    </row>
    <row r="464" spans="2:22" ht="28.5" customHeight="1" x14ac:dyDescent="0.25">
      <c r="B464" s="6" t="s">
        <v>105</v>
      </c>
      <c r="C464" s="32" t="s">
        <v>85</v>
      </c>
      <c r="D464" s="47" t="s">
        <v>199</v>
      </c>
      <c r="E464" s="6" t="s">
        <v>86</v>
      </c>
      <c r="F464" s="7">
        <v>23000000</v>
      </c>
      <c r="G464" s="35">
        <v>2000000</v>
      </c>
      <c r="H464" s="7">
        <v>11.5</v>
      </c>
      <c r="I464" s="7" t="s">
        <v>69</v>
      </c>
      <c r="J464" s="58">
        <v>1761</v>
      </c>
      <c r="K464" s="46">
        <v>2018</v>
      </c>
      <c r="L464" s="46" t="s">
        <v>265</v>
      </c>
      <c r="M464" s="77" t="s">
        <v>74</v>
      </c>
      <c r="N464" s="48" t="s">
        <v>192</v>
      </c>
      <c r="O464" s="49">
        <v>65500</v>
      </c>
      <c r="P464" s="48">
        <v>753250</v>
      </c>
      <c r="Q464" s="48">
        <f>+P464*0.2</f>
        <v>150650</v>
      </c>
      <c r="R464" s="36">
        <f t="shared" ref="R464:R469" si="16">IF(P464-Q464=0,"",P464-Q464)</f>
        <v>602600</v>
      </c>
      <c r="S464" s="36">
        <f t="array" ref="S464">IFERROR(IF($F464="","",IF($T464=0,0,IF($G464=$T464,$F464-SUM(IFERROR(INDEX($P:$P,MATCH(1,($E464=$E:$E)*($I464=$I:$I)*("Avance 20%"=$N:$N),0)),0),IFERROR(INDEX($P:$P,MATCH(1,($E464=$E:$E)*($I464=$I:$I)*("Avance 15%"=$N:$N),0)),0)),$T464*$H464))),"REVISAR")</f>
        <v>9765995.5</v>
      </c>
      <c r="T464" s="35">
        <f t="shared" si="14"/>
        <v>849217</v>
      </c>
      <c r="U464" s="30"/>
      <c r="V464" s="6"/>
    </row>
    <row r="465" spans="2:22" ht="28.5" customHeight="1" x14ac:dyDescent="0.25">
      <c r="B465" s="6" t="s">
        <v>105</v>
      </c>
      <c r="C465" s="32" t="s">
        <v>85</v>
      </c>
      <c r="D465" s="47" t="s">
        <v>199</v>
      </c>
      <c r="E465" s="6" t="s">
        <v>86</v>
      </c>
      <c r="F465" s="7">
        <v>2400000</v>
      </c>
      <c r="G465" s="35">
        <v>200000</v>
      </c>
      <c r="H465" s="7">
        <v>12</v>
      </c>
      <c r="I465" s="7" t="s">
        <v>191</v>
      </c>
      <c r="J465" s="58">
        <v>1761</v>
      </c>
      <c r="K465" s="46">
        <v>2018</v>
      </c>
      <c r="L465" s="46" t="s">
        <v>265</v>
      </c>
      <c r="M465" s="77" t="s">
        <v>74</v>
      </c>
      <c r="N465" s="48" t="s">
        <v>194</v>
      </c>
      <c r="O465" s="49">
        <v>4000</v>
      </c>
      <c r="P465" s="48">
        <v>48000</v>
      </c>
      <c r="Q465" s="48">
        <f>+P465*0.2</f>
        <v>9600</v>
      </c>
      <c r="R465" s="36">
        <f t="shared" si="16"/>
        <v>38400</v>
      </c>
      <c r="S465" s="36">
        <f t="array" ref="S465">IFERROR(IF($F465="","",IF($T465=0,0,IF($G465=$T465,$F465-SUM(IFERROR(INDEX($P:$P,MATCH(1,($E465=$E:$E)*($I465=$I:$I)*("Avance 20%"=$N:$N),0)),0),IFERROR(INDEX($P:$P,MATCH(1,($E465=$E:$E)*($I465=$I:$I)*("Avance 15%"=$N:$N),0)),0)),$T465*$H465))),"REVISAR")</f>
        <v>9600</v>
      </c>
      <c r="T465" s="35">
        <f t="shared" si="14"/>
        <v>800</v>
      </c>
      <c r="U465" s="30"/>
      <c r="V465" s="6"/>
    </row>
    <row r="466" spans="2:22" ht="28.5" customHeight="1" x14ac:dyDescent="0.25">
      <c r="B466" s="6" t="s">
        <v>105</v>
      </c>
      <c r="C466" s="32" t="s">
        <v>85</v>
      </c>
      <c r="D466" s="47" t="s">
        <v>199</v>
      </c>
      <c r="E466" s="6" t="s">
        <v>86</v>
      </c>
      <c r="F466" s="7">
        <v>23000000</v>
      </c>
      <c r="G466" s="35">
        <v>2000000</v>
      </c>
      <c r="H466" s="7">
        <v>11.5</v>
      </c>
      <c r="I466" s="7" t="s">
        <v>69</v>
      </c>
      <c r="J466" s="58">
        <v>1761</v>
      </c>
      <c r="K466" s="46">
        <v>2018</v>
      </c>
      <c r="L466" s="46" t="s">
        <v>265</v>
      </c>
      <c r="M466" s="77" t="s">
        <v>372</v>
      </c>
      <c r="N466" s="48" t="s">
        <v>192</v>
      </c>
      <c r="O466" s="49">
        <v>252099</v>
      </c>
      <c r="P466" s="48">
        <v>3907534.5</v>
      </c>
      <c r="Q466" s="48">
        <f>+P466*0.2</f>
        <v>781506.9</v>
      </c>
      <c r="R466" s="36">
        <f t="shared" si="16"/>
        <v>3126027.6</v>
      </c>
      <c r="S466" s="36">
        <f t="array" ref="S466">IFERROR(IF($F466="","",IF($T466=0,0,IF($G466=$T466,$F466-SUM(IFERROR(INDEX($P:$P,MATCH(1,($E466=$E:$E)*($I466=$I:$I)*("Avance 20%"=$N:$N),0)),0),IFERROR(INDEX($P:$P,MATCH(1,($E466=$E:$E)*($I466=$I:$I)*("Avance 15%"=$N:$N),0)),0)),$T466*$H466))),"REVISAR")</f>
        <v>9765995.5</v>
      </c>
      <c r="T466" s="35">
        <f t="shared" si="14"/>
        <v>849217</v>
      </c>
      <c r="U466" s="30"/>
      <c r="V466" s="6"/>
    </row>
    <row r="467" spans="2:22" ht="28.5" customHeight="1" x14ac:dyDescent="0.25">
      <c r="B467" s="6" t="s">
        <v>105</v>
      </c>
      <c r="C467" s="32" t="s">
        <v>85</v>
      </c>
      <c r="D467" s="47" t="s">
        <v>199</v>
      </c>
      <c r="E467" s="6" t="s">
        <v>86</v>
      </c>
      <c r="F467" s="7">
        <v>2400000</v>
      </c>
      <c r="G467" s="35">
        <v>200000</v>
      </c>
      <c r="H467" s="7">
        <v>12</v>
      </c>
      <c r="I467" s="7" t="s">
        <v>191</v>
      </c>
      <c r="J467" s="58">
        <v>1761</v>
      </c>
      <c r="K467" s="46">
        <v>2018</v>
      </c>
      <c r="L467" s="46" t="s">
        <v>265</v>
      </c>
      <c r="M467" s="77" t="s">
        <v>372</v>
      </c>
      <c r="N467" s="48" t="s">
        <v>194</v>
      </c>
      <c r="O467" s="49">
        <v>82500</v>
      </c>
      <c r="P467" s="48">
        <v>1320000</v>
      </c>
      <c r="Q467" s="48">
        <f>+P467*0.2</f>
        <v>264000</v>
      </c>
      <c r="R467" s="36">
        <f t="shared" si="16"/>
        <v>1056000</v>
      </c>
      <c r="S467" s="36">
        <f t="array" ref="S467">IFERROR(IF($F467="","",IF($T467=0,0,IF($G467=$T467,$F467-SUM(IFERROR(INDEX($P:$P,MATCH(1,($E467=$E:$E)*($I467=$I:$I)*("Avance 20%"=$N:$N),0)),0),IFERROR(INDEX($P:$P,MATCH(1,($E467=$E:$E)*($I467=$I:$I)*("Avance 15%"=$N:$N),0)),0)),$T467*$H467))),"REVISAR")</f>
        <v>9600</v>
      </c>
      <c r="T467" s="35">
        <f t="shared" si="14"/>
        <v>800</v>
      </c>
      <c r="U467" s="30"/>
      <c r="V467" s="6"/>
    </row>
    <row r="468" spans="2:22" ht="42.75" hidden="1" customHeight="1" x14ac:dyDescent="0.25">
      <c r="B468" s="6" t="s">
        <v>102</v>
      </c>
      <c r="C468" s="32" t="s">
        <v>66</v>
      </c>
      <c r="D468" s="6" t="s">
        <v>187</v>
      </c>
      <c r="E468" s="6" t="s">
        <v>128</v>
      </c>
      <c r="F468" s="7">
        <v>17000000</v>
      </c>
      <c r="G468" s="35">
        <v>1700000</v>
      </c>
      <c r="H468" s="7">
        <v>10</v>
      </c>
      <c r="I468" s="7" t="s">
        <v>68</v>
      </c>
      <c r="J468" s="46">
        <v>857</v>
      </c>
      <c r="K468" s="46">
        <v>2020</v>
      </c>
      <c r="L468" s="46" t="s">
        <v>267</v>
      </c>
      <c r="M468" s="77" t="s">
        <v>196</v>
      </c>
      <c r="N468" s="7" t="s">
        <v>189</v>
      </c>
      <c r="O468" s="35" t="s">
        <v>196</v>
      </c>
      <c r="P468" s="7">
        <v>2550000</v>
      </c>
      <c r="Q468" s="7">
        <v>0</v>
      </c>
      <c r="R468" s="36">
        <f t="shared" si="16"/>
        <v>2550000</v>
      </c>
      <c r="S468" s="36">
        <f t="array" ref="S468">IFERROR(IF($F468="","",IF($T468=0,0,IF($G468=$T468,$F468-SUM(IFERROR(INDEX($P:$P,MATCH(1,($E468=$E:$E)*($I468=$I:$I)*("Avance 20%"=$N:$N),0)),0),IFERROR(INDEX($P:$P,MATCH(1,($E468=$E:$E)*($I468=$I:$I)*("Avance 15%"=$N:$N),0)),0)),$T468*$H468))),"REVISAR")</f>
        <v>11050000</v>
      </c>
      <c r="T468" s="35">
        <f t="shared" si="14"/>
        <v>1700000</v>
      </c>
      <c r="U468" s="30"/>
      <c r="V468" s="6" t="s">
        <v>392</v>
      </c>
    </row>
    <row r="469" spans="2:22" ht="42.75" hidden="1" customHeight="1" x14ac:dyDescent="0.25">
      <c r="B469" s="6" t="s">
        <v>102</v>
      </c>
      <c r="C469" s="32" t="s">
        <v>66</v>
      </c>
      <c r="D469" s="6" t="s">
        <v>187</v>
      </c>
      <c r="E469" s="6" t="s">
        <v>128</v>
      </c>
      <c r="F469" s="7">
        <v>5175000</v>
      </c>
      <c r="G469" s="35">
        <v>450000</v>
      </c>
      <c r="H469" s="7">
        <v>11.5</v>
      </c>
      <c r="I469" s="7" t="s">
        <v>69</v>
      </c>
      <c r="J469" s="46">
        <v>857</v>
      </c>
      <c r="K469" s="46">
        <v>2020</v>
      </c>
      <c r="L469" s="46" t="s">
        <v>267</v>
      </c>
      <c r="M469" s="77" t="s">
        <v>196</v>
      </c>
      <c r="N469" s="7" t="s">
        <v>189</v>
      </c>
      <c r="O469" s="35" t="s">
        <v>196</v>
      </c>
      <c r="P469" s="7">
        <v>775250</v>
      </c>
      <c r="Q469" s="7">
        <v>0</v>
      </c>
      <c r="R469" s="36">
        <f t="shared" si="16"/>
        <v>775250</v>
      </c>
      <c r="S469" s="36">
        <f t="array" ref="S469">IFERROR(IF($F469="","",IF($T469=0,0,IF($G469=$T469,$F469-SUM(IFERROR(INDEX($P:$P,MATCH(1,($E469=$E:$E)*($I469=$I:$I)*("Avance 20%"=$N:$N),0)),0),IFERROR(INDEX($P:$P,MATCH(1,($E469=$E:$E)*($I469=$I:$I)*("Avance 15%"=$N:$N),0)),0)),$T469*$H469))),"REVISAR")</f>
        <v>3364750</v>
      </c>
      <c r="T469" s="35">
        <f t="shared" si="14"/>
        <v>450000</v>
      </c>
      <c r="U469" s="30"/>
      <c r="V469" s="6" t="s">
        <v>392</v>
      </c>
    </row>
    <row r="470" spans="2:22" ht="28.5" x14ac:dyDescent="0.25">
      <c r="B470" s="6" t="s">
        <v>105</v>
      </c>
      <c r="C470" s="32" t="s">
        <v>85</v>
      </c>
      <c r="D470" s="47" t="s">
        <v>199</v>
      </c>
      <c r="E470" s="6" t="s">
        <v>86</v>
      </c>
      <c r="F470" s="7">
        <v>23000000</v>
      </c>
      <c r="G470" s="35">
        <v>2000000</v>
      </c>
      <c r="H470" s="7">
        <v>11.5</v>
      </c>
      <c r="I470" s="7" t="s">
        <v>69</v>
      </c>
      <c r="J470" s="46">
        <v>1890</v>
      </c>
      <c r="K470" s="46">
        <v>2019</v>
      </c>
      <c r="L470" s="46" t="s">
        <v>267</v>
      </c>
      <c r="M470" s="78" t="s">
        <v>394</v>
      </c>
      <c r="N470" s="7" t="s">
        <v>192</v>
      </c>
      <c r="O470" s="49">
        <v>160220</v>
      </c>
      <c r="P470" s="48">
        <v>2483410</v>
      </c>
      <c r="Q470" s="48">
        <f>P470*0.2</f>
        <v>496682</v>
      </c>
      <c r="R470" s="36">
        <f>IF(P470-Q470=0,"",P470-Q470)</f>
        <v>1986728</v>
      </c>
      <c r="S470" s="36">
        <f t="array" ref="S470">IFERROR(IF($F470="","",IF($T470=0,0,IF($G470=$T470,$F470-SUM(IFERROR(INDEX($P:$P,MATCH(1,($E470=$E:$E)*($I470=$I:$I)*("Avance 20%"=$N:$N),0)),0),IFERROR(INDEX($P:$P,MATCH(1,($E470=$E:$E)*($I470=$I:$I)*("Avance 15%"=$N:$N),0)),0)),$T470*$H470))),"REVISAR")</f>
        <v>9765995.5</v>
      </c>
      <c r="T470" s="35">
        <f t="shared" si="14"/>
        <v>849217</v>
      </c>
      <c r="U470" s="30"/>
      <c r="V470" s="6"/>
    </row>
    <row r="471" spans="2:22" ht="28.5" x14ac:dyDescent="0.25">
      <c r="B471" s="6" t="s">
        <v>105</v>
      </c>
      <c r="C471" s="32" t="s">
        <v>85</v>
      </c>
      <c r="D471" s="47" t="s">
        <v>199</v>
      </c>
      <c r="E471" s="6" t="s">
        <v>86</v>
      </c>
      <c r="F471" s="7">
        <v>2400000</v>
      </c>
      <c r="G471" s="35">
        <v>200000</v>
      </c>
      <c r="H471" s="7">
        <v>12</v>
      </c>
      <c r="I471" s="7" t="s">
        <v>191</v>
      </c>
      <c r="J471" s="46">
        <v>1890</v>
      </c>
      <c r="K471" s="46">
        <v>2019</v>
      </c>
      <c r="L471" s="46" t="s">
        <v>267</v>
      </c>
      <c r="M471" s="78" t="s">
        <v>394</v>
      </c>
      <c r="N471" s="7" t="s">
        <v>194</v>
      </c>
      <c r="O471" s="49">
        <v>6000</v>
      </c>
      <c r="P471" s="48">
        <f>O471*16</f>
        <v>96000</v>
      </c>
      <c r="Q471" s="48">
        <f>P471*0.2</f>
        <v>19200</v>
      </c>
      <c r="R471" s="36">
        <f>IF(P471-Q471=0,"",P471-Q471)</f>
        <v>76800</v>
      </c>
      <c r="S471" s="36">
        <f t="array" ref="S471">IFERROR(IF($F471="","",IF($T471=0,0,IF($G471=$T471,$F471-SUM(IFERROR(INDEX($P:$P,MATCH(1,($E471=$E:$E)*($I471=$I:$I)*("Avance 20%"=$N:$N),0)),0),IFERROR(INDEX($P:$P,MATCH(1,($E471=$E:$E)*($I471=$I:$I)*("Avance 15%"=$N:$N),0)),0)),$T471*$H471))),"REVISAR")</f>
        <v>9600</v>
      </c>
      <c r="T471" s="35">
        <f t="shared" si="14"/>
        <v>800</v>
      </c>
      <c r="U471" s="30"/>
      <c r="V471" s="6"/>
    </row>
  </sheetData>
  <sheetProtection sort="0"/>
  <autoFilter ref="A26:AB471" xr:uid="{00000000-0009-0000-0000-000006000000}">
    <filterColumn colId="1">
      <filters>
        <filter val="DRALKO, SRL"/>
      </filters>
    </filterColumn>
  </autoFilter>
  <sortState xmlns:xlrd2="http://schemas.microsoft.com/office/spreadsheetml/2017/richdata2" ref="M463:R469">
    <sortCondition ref="N463:N469"/>
  </sortState>
  <mergeCells count="12">
    <mergeCell ref="B24:V24"/>
    <mergeCell ref="B10:V10"/>
    <mergeCell ref="B11:V11"/>
    <mergeCell ref="B12:V12"/>
    <mergeCell ref="B13:V13"/>
    <mergeCell ref="B14:V14"/>
    <mergeCell ref="B15:V15"/>
    <mergeCell ref="D18:V18"/>
    <mergeCell ref="D19:V19"/>
    <mergeCell ref="D20:V20"/>
    <mergeCell ref="D21:V21"/>
    <mergeCell ref="B22:V22"/>
  </mergeCells>
  <pageMargins left="0.7" right="0.7" top="0.75" bottom="0.75" header="0.3" footer="0.3"/>
  <pageSetup orientation="portrait" horizontalDpi="300" verticalDpi="3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Referencias!$A$1:$A$9</xm:f>
          </x14:formula1>
          <xm:sqref>U27:U471</xm:sqref>
        </x14:dataValidation>
        <x14:dataValidation type="list" allowBlank="1" showInputMessage="1" showErrorMessage="1" xr:uid="{00000000-0002-0000-0600-000001000000}">
          <x14:formula1>
            <xm:f>Referencias!$C$1:$C$8</xm:f>
          </x14:formula1>
          <xm:sqref>I27:I471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8"/>
  <sheetViews>
    <sheetView workbookViewId="0">
      <selection activeCell="C3" sqref="C3"/>
    </sheetView>
  </sheetViews>
  <sheetFormatPr baseColWidth="10" defaultColWidth="11.42578125" defaultRowHeight="15" x14ac:dyDescent="0.25"/>
  <cols>
    <col min="1" max="1" width="37.28515625" style="74" bestFit="1" customWidth="1"/>
    <col min="2" max="2" width="34.7109375" style="74" bestFit="1" customWidth="1"/>
    <col min="3" max="3" width="14.28515625" bestFit="1" customWidth="1"/>
  </cols>
  <sheetData>
    <row r="1" spans="1:3" x14ac:dyDescent="0.25">
      <c r="A1" s="73" t="s">
        <v>52</v>
      </c>
      <c r="B1" s="75" t="s">
        <v>58</v>
      </c>
    </row>
    <row r="2" spans="1:3" x14ac:dyDescent="0.25">
      <c r="A2" s="32" t="s">
        <v>48</v>
      </c>
      <c r="B2" s="7" t="s">
        <v>195</v>
      </c>
      <c r="C2" t="s">
        <v>360</v>
      </c>
    </row>
    <row r="3" spans="1:3" x14ac:dyDescent="0.25">
      <c r="A3" s="32" t="s">
        <v>48</v>
      </c>
      <c r="B3" s="7" t="s">
        <v>192</v>
      </c>
      <c r="C3" t="s">
        <v>360</v>
      </c>
    </row>
    <row r="4" spans="1:3" x14ac:dyDescent="0.25">
      <c r="A4" s="32" t="s">
        <v>121</v>
      </c>
      <c r="B4" s="7" t="s">
        <v>189</v>
      </c>
    </row>
    <row r="5" spans="1:3" x14ac:dyDescent="0.25">
      <c r="A5" s="32" t="s">
        <v>135</v>
      </c>
      <c r="B5" s="7" t="s">
        <v>189</v>
      </c>
    </row>
    <row r="6" spans="1:3" x14ac:dyDescent="0.25">
      <c r="A6"/>
      <c r="B6"/>
    </row>
    <row r="7" spans="1:3" x14ac:dyDescent="0.25">
      <c r="A7"/>
      <c r="B7"/>
    </row>
    <row r="8" spans="1:3" x14ac:dyDescent="0.25">
      <c r="A8"/>
      <c r="B8"/>
    </row>
    <row r="9" spans="1:3" x14ac:dyDescent="0.25">
      <c r="A9"/>
      <c r="B9"/>
    </row>
    <row r="10" spans="1:3" x14ac:dyDescent="0.25">
      <c r="A10"/>
      <c r="B10"/>
    </row>
    <row r="11" spans="1:3" x14ac:dyDescent="0.25">
      <c r="A11"/>
      <c r="B11"/>
    </row>
    <row r="12" spans="1:3" x14ac:dyDescent="0.25">
      <c r="A12"/>
      <c r="B12"/>
    </row>
    <row r="13" spans="1:3" x14ac:dyDescent="0.25">
      <c r="A13"/>
      <c r="B13"/>
    </row>
    <row r="14" spans="1:3" x14ac:dyDescent="0.25">
      <c r="A14"/>
      <c r="B14"/>
    </row>
    <row r="15" spans="1:3" x14ac:dyDescent="0.25">
      <c r="A15"/>
      <c r="B15"/>
    </row>
    <row r="16" spans="1:3" x14ac:dyDescent="0.25">
      <c r="A16"/>
      <c r="B16"/>
    </row>
    <row r="17" spans="1:2" x14ac:dyDescent="0.25">
      <c r="A17"/>
      <c r="B17"/>
    </row>
    <row r="18" spans="1:2" x14ac:dyDescent="0.25">
      <c r="A18"/>
      <c r="B18"/>
    </row>
    <row r="19" spans="1:2" x14ac:dyDescent="0.25">
      <c r="A19"/>
      <c r="B19"/>
    </row>
    <row r="20" spans="1:2" x14ac:dyDescent="0.25">
      <c r="A20"/>
      <c r="B20"/>
    </row>
    <row r="21" spans="1:2" x14ac:dyDescent="0.25">
      <c r="A21"/>
      <c r="B21"/>
    </row>
    <row r="22" spans="1:2" x14ac:dyDescent="0.25">
      <c r="A22"/>
      <c r="B22"/>
    </row>
    <row r="23" spans="1:2" x14ac:dyDescent="0.25">
      <c r="A23"/>
      <c r="B23"/>
    </row>
    <row r="24" spans="1:2" x14ac:dyDescent="0.25">
      <c r="A24"/>
      <c r="B24"/>
    </row>
    <row r="25" spans="1:2" x14ac:dyDescent="0.25">
      <c r="A25"/>
      <c r="B25"/>
    </row>
    <row r="26" spans="1:2" x14ac:dyDescent="0.25">
      <c r="A26"/>
      <c r="B26"/>
    </row>
    <row r="27" spans="1:2" x14ac:dyDescent="0.25">
      <c r="A27"/>
      <c r="B27"/>
    </row>
    <row r="28" spans="1:2" x14ac:dyDescent="0.25">
      <c r="A28"/>
      <c r="B28"/>
    </row>
    <row r="29" spans="1:2" x14ac:dyDescent="0.25">
      <c r="A29"/>
      <c r="B29"/>
    </row>
    <row r="30" spans="1:2" x14ac:dyDescent="0.25">
      <c r="A30"/>
      <c r="B30"/>
    </row>
    <row r="31" spans="1:2" x14ac:dyDescent="0.25">
      <c r="A31"/>
      <c r="B31"/>
    </row>
    <row r="32" spans="1:2" x14ac:dyDescent="0.25">
      <c r="A32"/>
      <c r="B32"/>
    </row>
    <row r="33" spans="1:2" x14ac:dyDescent="0.25">
      <c r="A33"/>
      <c r="B33"/>
    </row>
    <row r="34" spans="1:2" x14ac:dyDescent="0.25">
      <c r="A34"/>
      <c r="B34"/>
    </row>
    <row r="35" spans="1:2" x14ac:dyDescent="0.25">
      <c r="A35"/>
      <c r="B35"/>
    </row>
    <row r="36" spans="1:2" x14ac:dyDescent="0.25">
      <c r="A36"/>
      <c r="B36"/>
    </row>
    <row r="37" spans="1:2" x14ac:dyDescent="0.25">
      <c r="A37"/>
      <c r="B37"/>
    </row>
    <row r="38" spans="1:2" x14ac:dyDescent="0.25">
      <c r="A38"/>
      <c r="B38"/>
    </row>
    <row r="39" spans="1:2" x14ac:dyDescent="0.25">
      <c r="A39"/>
      <c r="B39"/>
    </row>
    <row r="40" spans="1:2" x14ac:dyDescent="0.25">
      <c r="A40"/>
      <c r="B40"/>
    </row>
    <row r="41" spans="1:2" x14ac:dyDescent="0.25">
      <c r="A41"/>
      <c r="B41"/>
    </row>
    <row r="42" spans="1:2" x14ac:dyDescent="0.25">
      <c r="A42"/>
      <c r="B42"/>
    </row>
    <row r="43" spans="1:2" x14ac:dyDescent="0.25">
      <c r="A43"/>
      <c r="B43"/>
    </row>
    <row r="44" spans="1:2" x14ac:dyDescent="0.25">
      <c r="A44"/>
      <c r="B44"/>
    </row>
    <row r="45" spans="1:2" x14ac:dyDescent="0.25">
      <c r="A45"/>
      <c r="B45"/>
    </row>
    <row r="46" spans="1:2" x14ac:dyDescent="0.25">
      <c r="A46"/>
      <c r="B46"/>
    </row>
    <row r="47" spans="1:2" x14ac:dyDescent="0.25">
      <c r="A47"/>
      <c r="B47"/>
    </row>
    <row r="48" spans="1:2" x14ac:dyDescent="0.25">
      <c r="A48"/>
      <c r="B48"/>
    </row>
    <row r="49" spans="1:2" x14ac:dyDescent="0.25">
      <c r="A49"/>
      <c r="B49"/>
    </row>
    <row r="50" spans="1:2" x14ac:dyDescent="0.25">
      <c r="A50"/>
      <c r="B50"/>
    </row>
    <row r="51" spans="1:2" x14ac:dyDescent="0.25">
      <c r="A51"/>
      <c r="B51"/>
    </row>
    <row r="52" spans="1:2" x14ac:dyDescent="0.25">
      <c r="A52"/>
      <c r="B52"/>
    </row>
    <row r="53" spans="1:2" x14ac:dyDescent="0.25">
      <c r="A53"/>
      <c r="B53"/>
    </row>
    <row r="54" spans="1:2" x14ac:dyDescent="0.25">
      <c r="A54"/>
      <c r="B54"/>
    </row>
    <row r="55" spans="1:2" x14ac:dyDescent="0.25">
      <c r="A55"/>
      <c r="B55"/>
    </row>
    <row r="56" spans="1:2" x14ac:dyDescent="0.25">
      <c r="A56"/>
      <c r="B56"/>
    </row>
    <row r="57" spans="1:2" x14ac:dyDescent="0.25">
      <c r="A57"/>
      <c r="B57"/>
    </row>
    <row r="58" spans="1:2" x14ac:dyDescent="0.25">
      <c r="A58"/>
      <c r="B58"/>
    </row>
    <row r="59" spans="1:2" x14ac:dyDescent="0.25">
      <c r="A59"/>
      <c r="B59"/>
    </row>
    <row r="60" spans="1:2" x14ac:dyDescent="0.25">
      <c r="A60"/>
      <c r="B60"/>
    </row>
    <row r="61" spans="1:2" x14ac:dyDescent="0.25">
      <c r="A61"/>
      <c r="B61"/>
    </row>
    <row r="62" spans="1:2" x14ac:dyDescent="0.25">
      <c r="A62"/>
      <c r="B62"/>
    </row>
    <row r="63" spans="1:2" x14ac:dyDescent="0.25">
      <c r="A63"/>
      <c r="B63"/>
    </row>
    <row r="64" spans="1:2" x14ac:dyDescent="0.25">
      <c r="A64"/>
      <c r="B64"/>
    </row>
    <row r="65" spans="1:2" x14ac:dyDescent="0.25">
      <c r="A65"/>
      <c r="B65"/>
    </row>
    <row r="66" spans="1:2" x14ac:dyDescent="0.25">
      <c r="A66"/>
      <c r="B66"/>
    </row>
    <row r="67" spans="1:2" x14ac:dyDescent="0.25">
      <c r="A67"/>
      <c r="B67"/>
    </row>
    <row r="68" spans="1:2" x14ac:dyDescent="0.25">
      <c r="A68"/>
      <c r="B68"/>
    </row>
    <row r="69" spans="1:2" x14ac:dyDescent="0.25">
      <c r="A69"/>
      <c r="B69"/>
    </row>
    <row r="70" spans="1:2" x14ac:dyDescent="0.25">
      <c r="A70"/>
      <c r="B70"/>
    </row>
    <row r="71" spans="1:2" x14ac:dyDescent="0.25">
      <c r="A71"/>
      <c r="B71"/>
    </row>
    <row r="72" spans="1:2" x14ac:dyDescent="0.25">
      <c r="A72"/>
      <c r="B72"/>
    </row>
    <row r="73" spans="1:2" x14ac:dyDescent="0.25">
      <c r="A73"/>
      <c r="B73"/>
    </row>
    <row r="74" spans="1:2" x14ac:dyDescent="0.25">
      <c r="A74"/>
      <c r="B74"/>
    </row>
    <row r="75" spans="1:2" x14ac:dyDescent="0.25">
      <c r="A75"/>
      <c r="B75"/>
    </row>
    <row r="76" spans="1:2" x14ac:dyDescent="0.25">
      <c r="A76"/>
      <c r="B76"/>
    </row>
    <row r="77" spans="1:2" x14ac:dyDescent="0.25">
      <c r="A77"/>
      <c r="B77"/>
    </row>
    <row r="78" spans="1:2" x14ac:dyDescent="0.25">
      <c r="A78"/>
      <c r="B78"/>
    </row>
    <row r="79" spans="1:2" x14ac:dyDescent="0.25">
      <c r="A79"/>
      <c r="B79"/>
    </row>
    <row r="80" spans="1:2" x14ac:dyDescent="0.25">
      <c r="A80"/>
      <c r="B80"/>
    </row>
    <row r="81" spans="1:2" x14ac:dyDescent="0.25">
      <c r="A81"/>
      <c r="B81"/>
    </row>
    <row r="82" spans="1:2" x14ac:dyDescent="0.25">
      <c r="A82"/>
      <c r="B82"/>
    </row>
    <row r="83" spans="1:2" x14ac:dyDescent="0.25">
      <c r="A83"/>
      <c r="B83"/>
    </row>
    <row r="84" spans="1:2" x14ac:dyDescent="0.25">
      <c r="A84"/>
      <c r="B84"/>
    </row>
    <row r="85" spans="1:2" x14ac:dyDescent="0.25">
      <c r="A85"/>
      <c r="B85"/>
    </row>
    <row r="86" spans="1:2" x14ac:dyDescent="0.25">
      <c r="A86"/>
      <c r="B86"/>
    </row>
    <row r="87" spans="1:2" x14ac:dyDescent="0.25">
      <c r="A87"/>
      <c r="B87"/>
    </row>
    <row r="88" spans="1:2" x14ac:dyDescent="0.25">
      <c r="A88"/>
      <c r="B88"/>
    </row>
    <row r="89" spans="1:2" x14ac:dyDescent="0.25">
      <c r="A89"/>
      <c r="B89"/>
    </row>
    <row r="90" spans="1:2" x14ac:dyDescent="0.25">
      <c r="A90"/>
      <c r="B90"/>
    </row>
    <row r="91" spans="1:2" x14ac:dyDescent="0.25">
      <c r="A91"/>
      <c r="B91"/>
    </row>
    <row r="92" spans="1:2" x14ac:dyDescent="0.25">
      <c r="A92"/>
      <c r="B92"/>
    </row>
    <row r="93" spans="1:2" x14ac:dyDescent="0.25">
      <c r="A93"/>
      <c r="B93"/>
    </row>
    <row r="94" spans="1:2" x14ac:dyDescent="0.25">
      <c r="A94"/>
      <c r="B94"/>
    </row>
    <row r="95" spans="1:2" x14ac:dyDescent="0.25">
      <c r="A95"/>
      <c r="B95"/>
    </row>
    <row r="96" spans="1:2" x14ac:dyDescent="0.25">
      <c r="A96"/>
      <c r="B96"/>
    </row>
    <row r="97" spans="1:2" x14ac:dyDescent="0.25">
      <c r="A97"/>
      <c r="B97"/>
    </row>
    <row r="98" spans="1:2" x14ac:dyDescent="0.25">
      <c r="A98"/>
      <c r="B98"/>
    </row>
    <row r="99" spans="1:2" x14ac:dyDescent="0.25">
      <c r="A99"/>
      <c r="B99"/>
    </row>
    <row r="100" spans="1:2" x14ac:dyDescent="0.25">
      <c r="A100"/>
      <c r="B100"/>
    </row>
    <row r="101" spans="1:2" x14ac:dyDescent="0.25">
      <c r="A101"/>
      <c r="B101"/>
    </row>
    <row r="102" spans="1:2" x14ac:dyDescent="0.25">
      <c r="A102"/>
      <c r="B102"/>
    </row>
    <row r="103" spans="1:2" x14ac:dyDescent="0.25">
      <c r="A103"/>
      <c r="B103"/>
    </row>
    <row r="104" spans="1:2" x14ac:dyDescent="0.25">
      <c r="A104"/>
      <c r="B104"/>
    </row>
    <row r="105" spans="1:2" x14ac:dyDescent="0.25">
      <c r="A105"/>
      <c r="B105"/>
    </row>
    <row r="106" spans="1:2" x14ac:dyDescent="0.25">
      <c r="A106"/>
      <c r="B106"/>
    </row>
    <row r="107" spans="1:2" x14ac:dyDescent="0.25">
      <c r="A107"/>
      <c r="B107"/>
    </row>
    <row r="108" spans="1:2" x14ac:dyDescent="0.25">
      <c r="A108"/>
      <c r="B108"/>
    </row>
    <row r="109" spans="1:2" x14ac:dyDescent="0.25">
      <c r="A109"/>
      <c r="B109"/>
    </row>
    <row r="110" spans="1:2" x14ac:dyDescent="0.25">
      <c r="A110"/>
      <c r="B110"/>
    </row>
    <row r="111" spans="1:2" x14ac:dyDescent="0.25">
      <c r="A111"/>
      <c r="B111"/>
    </row>
    <row r="112" spans="1:2" x14ac:dyDescent="0.25">
      <c r="A112"/>
      <c r="B112"/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  <row r="120" spans="1:2" x14ac:dyDescent="0.25">
      <c r="A120"/>
      <c r="B120"/>
    </row>
    <row r="121" spans="1:2" x14ac:dyDescent="0.25">
      <c r="A121"/>
      <c r="B121"/>
    </row>
    <row r="122" spans="1:2" x14ac:dyDescent="0.25">
      <c r="A122"/>
      <c r="B122"/>
    </row>
    <row r="123" spans="1:2" x14ac:dyDescent="0.25">
      <c r="A123"/>
      <c r="B123"/>
    </row>
    <row r="124" spans="1:2" x14ac:dyDescent="0.25">
      <c r="A124"/>
      <c r="B124"/>
    </row>
    <row r="125" spans="1:2" x14ac:dyDescent="0.25">
      <c r="A125"/>
      <c r="B125"/>
    </row>
    <row r="126" spans="1:2" x14ac:dyDescent="0.25">
      <c r="A126"/>
      <c r="B126"/>
    </row>
    <row r="127" spans="1:2" x14ac:dyDescent="0.25">
      <c r="A127"/>
      <c r="B127"/>
    </row>
    <row r="128" spans="1:2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x14ac:dyDescent="0.25">
      <c r="A132"/>
      <c r="B132"/>
    </row>
    <row r="133" spans="1:2" x14ac:dyDescent="0.25">
      <c r="A133"/>
      <c r="B133"/>
    </row>
    <row r="134" spans="1:2" x14ac:dyDescent="0.25">
      <c r="A134"/>
      <c r="B134"/>
    </row>
    <row r="135" spans="1:2" x14ac:dyDescent="0.25">
      <c r="A135"/>
      <c r="B135"/>
    </row>
    <row r="136" spans="1:2" x14ac:dyDescent="0.25">
      <c r="A136"/>
      <c r="B136"/>
    </row>
    <row r="137" spans="1:2" x14ac:dyDescent="0.25">
      <c r="A137"/>
      <c r="B137"/>
    </row>
    <row r="138" spans="1:2" x14ac:dyDescent="0.25">
      <c r="A138"/>
      <c r="B138"/>
    </row>
    <row r="139" spans="1:2" x14ac:dyDescent="0.25">
      <c r="A139"/>
      <c r="B139"/>
    </row>
    <row r="140" spans="1:2" x14ac:dyDescent="0.25">
      <c r="A140"/>
      <c r="B140"/>
    </row>
    <row r="141" spans="1:2" x14ac:dyDescent="0.25">
      <c r="A141"/>
      <c r="B141"/>
    </row>
    <row r="142" spans="1:2" x14ac:dyDescent="0.25">
      <c r="A142"/>
      <c r="B142"/>
    </row>
    <row r="143" spans="1:2" x14ac:dyDescent="0.25">
      <c r="A143"/>
      <c r="B143"/>
    </row>
    <row r="144" spans="1:2" x14ac:dyDescent="0.25">
      <c r="A144"/>
      <c r="B144"/>
    </row>
    <row r="145" spans="1:2" x14ac:dyDescent="0.25">
      <c r="A145"/>
      <c r="B145"/>
    </row>
    <row r="146" spans="1:2" x14ac:dyDescent="0.25">
      <c r="A146"/>
      <c r="B146"/>
    </row>
    <row r="147" spans="1:2" x14ac:dyDescent="0.25">
      <c r="A147"/>
      <c r="B147"/>
    </row>
    <row r="148" spans="1:2" x14ac:dyDescent="0.25">
      <c r="A148"/>
      <c r="B148"/>
    </row>
    <row r="149" spans="1:2" x14ac:dyDescent="0.25">
      <c r="A149"/>
      <c r="B149"/>
    </row>
    <row r="150" spans="1:2" x14ac:dyDescent="0.25">
      <c r="A150"/>
      <c r="B150"/>
    </row>
    <row r="151" spans="1:2" x14ac:dyDescent="0.25">
      <c r="A151"/>
      <c r="B151"/>
    </row>
    <row r="152" spans="1:2" x14ac:dyDescent="0.25">
      <c r="A152"/>
      <c r="B152"/>
    </row>
    <row r="153" spans="1:2" x14ac:dyDescent="0.25">
      <c r="A153"/>
      <c r="B153"/>
    </row>
    <row r="154" spans="1:2" x14ac:dyDescent="0.25">
      <c r="A154"/>
      <c r="B154"/>
    </row>
    <row r="155" spans="1:2" x14ac:dyDescent="0.25">
      <c r="A155"/>
      <c r="B155"/>
    </row>
    <row r="156" spans="1:2" x14ac:dyDescent="0.25">
      <c r="A156"/>
      <c r="B156"/>
    </row>
    <row r="157" spans="1:2" x14ac:dyDescent="0.25">
      <c r="A157"/>
      <c r="B157"/>
    </row>
    <row r="158" spans="1:2" x14ac:dyDescent="0.25">
      <c r="A158"/>
      <c r="B158"/>
    </row>
    <row r="159" spans="1:2" x14ac:dyDescent="0.25">
      <c r="A159"/>
      <c r="B159"/>
    </row>
    <row r="160" spans="1:2" x14ac:dyDescent="0.25">
      <c r="A160"/>
      <c r="B160"/>
    </row>
    <row r="161" spans="1:2" x14ac:dyDescent="0.25">
      <c r="A161"/>
      <c r="B161"/>
    </row>
    <row r="162" spans="1:2" x14ac:dyDescent="0.25">
      <c r="A162"/>
      <c r="B162"/>
    </row>
    <row r="163" spans="1:2" x14ac:dyDescent="0.25">
      <c r="A163"/>
      <c r="B163"/>
    </row>
    <row r="164" spans="1:2" x14ac:dyDescent="0.25">
      <c r="A164"/>
      <c r="B164"/>
    </row>
    <row r="165" spans="1:2" x14ac:dyDescent="0.25">
      <c r="A165"/>
      <c r="B165"/>
    </row>
    <row r="166" spans="1:2" x14ac:dyDescent="0.25">
      <c r="A166"/>
      <c r="B166"/>
    </row>
    <row r="167" spans="1:2" x14ac:dyDescent="0.25">
      <c r="A167"/>
      <c r="B167"/>
    </row>
    <row r="168" spans="1:2" x14ac:dyDescent="0.25">
      <c r="A168"/>
      <c r="B168"/>
    </row>
    <row r="169" spans="1:2" x14ac:dyDescent="0.25">
      <c r="A169"/>
      <c r="B169"/>
    </row>
    <row r="170" spans="1:2" x14ac:dyDescent="0.25">
      <c r="A170"/>
      <c r="B170"/>
    </row>
    <row r="171" spans="1:2" x14ac:dyDescent="0.25">
      <c r="A171"/>
      <c r="B171"/>
    </row>
    <row r="172" spans="1:2" x14ac:dyDescent="0.25">
      <c r="A172"/>
      <c r="B172"/>
    </row>
    <row r="173" spans="1:2" x14ac:dyDescent="0.25">
      <c r="A173"/>
      <c r="B173"/>
    </row>
    <row r="174" spans="1:2" x14ac:dyDescent="0.25">
      <c r="A174"/>
      <c r="B174"/>
    </row>
    <row r="175" spans="1:2" x14ac:dyDescent="0.25">
      <c r="A175"/>
      <c r="B175"/>
    </row>
    <row r="176" spans="1:2" x14ac:dyDescent="0.25">
      <c r="A176"/>
      <c r="B176"/>
    </row>
    <row r="177" spans="1:2" x14ac:dyDescent="0.25">
      <c r="A177"/>
      <c r="B177"/>
    </row>
    <row r="178" spans="1:2" x14ac:dyDescent="0.25">
      <c r="A178"/>
      <c r="B178"/>
    </row>
    <row r="179" spans="1:2" x14ac:dyDescent="0.25">
      <c r="A179"/>
      <c r="B179"/>
    </row>
    <row r="180" spans="1:2" x14ac:dyDescent="0.25">
      <c r="A180"/>
      <c r="B180"/>
    </row>
    <row r="181" spans="1:2" x14ac:dyDescent="0.25">
      <c r="A181"/>
      <c r="B181"/>
    </row>
    <row r="182" spans="1:2" x14ac:dyDescent="0.25">
      <c r="A182"/>
      <c r="B182"/>
    </row>
    <row r="183" spans="1:2" x14ac:dyDescent="0.25">
      <c r="A183"/>
      <c r="B183"/>
    </row>
    <row r="184" spans="1:2" x14ac:dyDescent="0.25">
      <c r="A184"/>
      <c r="B184"/>
    </row>
    <row r="185" spans="1:2" x14ac:dyDescent="0.25">
      <c r="A185"/>
      <c r="B185"/>
    </row>
    <row r="186" spans="1:2" x14ac:dyDescent="0.25">
      <c r="A186"/>
      <c r="B186"/>
    </row>
    <row r="187" spans="1:2" x14ac:dyDescent="0.25">
      <c r="A187"/>
      <c r="B187"/>
    </row>
    <row r="188" spans="1:2" x14ac:dyDescent="0.25">
      <c r="A188"/>
      <c r="B188"/>
    </row>
    <row r="189" spans="1:2" x14ac:dyDescent="0.25">
      <c r="A189"/>
      <c r="B189"/>
    </row>
    <row r="190" spans="1:2" x14ac:dyDescent="0.25">
      <c r="A190"/>
      <c r="B190"/>
    </row>
    <row r="191" spans="1:2" x14ac:dyDescent="0.25">
      <c r="A191"/>
      <c r="B191"/>
    </row>
    <row r="192" spans="1:2" x14ac:dyDescent="0.25">
      <c r="A192"/>
      <c r="B192"/>
    </row>
    <row r="193" spans="1:2" x14ac:dyDescent="0.25">
      <c r="A193"/>
      <c r="B193"/>
    </row>
    <row r="194" spans="1:2" x14ac:dyDescent="0.25">
      <c r="A194"/>
      <c r="B194"/>
    </row>
    <row r="195" spans="1:2" x14ac:dyDescent="0.25">
      <c r="A195"/>
      <c r="B195"/>
    </row>
    <row r="196" spans="1:2" x14ac:dyDescent="0.25">
      <c r="A196"/>
      <c r="B196"/>
    </row>
    <row r="197" spans="1:2" x14ac:dyDescent="0.25">
      <c r="A197"/>
      <c r="B197"/>
    </row>
    <row r="198" spans="1:2" x14ac:dyDescent="0.25">
      <c r="A198"/>
      <c r="B198"/>
    </row>
    <row r="199" spans="1:2" x14ac:dyDescent="0.25">
      <c r="A199"/>
      <c r="B199"/>
    </row>
    <row r="200" spans="1:2" x14ac:dyDescent="0.25">
      <c r="A200"/>
      <c r="B200"/>
    </row>
    <row r="201" spans="1:2" x14ac:dyDescent="0.25">
      <c r="A201"/>
      <c r="B201"/>
    </row>
    <row r="202" spans="1:2" x14ac:dyDescent="0.25">
      <c r="A202"/>
      <c r="B202"/>
    </row>
    <row r="203" spans="1:2" x14ac:dyDescent="0.25">
      <c r="A203"/>
      <c r="B203"/>
    </row>
    <row r="204" spans="1:2" x14ac:dyDescent="0.25">
      <c r="A204"/>
      <c r="B204"/>
    </row>
    <row r="205" spans="1:2" x14ac:dyDescent="0.25">
      <c r="A205"/>
      <c r="B205"/>
    </row>
    <row r="206" spans="1:2" x14ac:dyDescent="0.25">
      <c r="A206"/>
      <c r="B206"/>
    </row>
    <row r="207" spans="1:2" x14ac:dyDescent="0.25">
      <c r="A207"/>
      <c r="B207"/>
    </row>
    <row r="208" spans="1:2" x14ac:dyDescent="0.25">
      <c r="A208"/>
      <c r="B208"/>
    </row>
    <row r="209" spans="1:2" x14ac:dyDescent="0.25">
      <c r="A209"/>
      <c r="B209"/>
    </row>
    <row r="210" spans="1:2" x14ac:dyDescent="0.25">
      <c r="A210"/>
      <c r="B210"/>
    </row>
    <row r="211" spans="1:2" x14ac:dyDescent="0.25">
      <c r="A211"/>
      <c r="B211"/>
    </row>
    <row r="212" spans="1:2" x14ac:dyDescent="0.25">
      <c r="A212"/>
      <c r="B212"/>
    </row>
    <row r="213" spans="1:2" x14ac:dyDescent="0.25">
      <c r="A213"/>
      <c r="B213"/>
    </row>
    <row r="214" spans="1:2" x14ac:dyDescent="0.25">
      <c r="A214"/>
      <c r="B214"/>
    </row>
    <row r="215" spans="1:2" x14ac:dyDescent="0.25">
      <c r="A215"/>
      <c r="B215"/>
    </row>
    <row r="216" spans="1:2" x14ac:dyDescent="0.25">
      <c r="A216"/>
      <c r="B216"/>
    </row>
    <row r="217" spans="1:2" x14ac:dyDescent="0.25">
      <c r="A217"/>
      <c r="B217"/>
    </row>
    <row r="218" spans="1:2" x14ac:dyDescent="0.25">
      <c r="A218"/>
      <c r="B218"/>
    </row>
    <row r="219" spans="1:2" x14ac:dyDescent="0.25">
      <c r="A219"/>
      <c r="B219"/>
    </row>
    <row r="220" spans="1:2" x14ac:dyDescent="0.25">
      <c r="A220"/>
      <c r="B220"/>
    </row>
    <row r="221" spans="1:2" x14ac:dyDescent="0.25">
      <c r="A221"/>
      <c r="B221"/>
    </row>
    <row r="222" spans="1:2" x14ac:dyDescent="0.25">
      <c r="A222"/>
      <c r="B222"/>
    </row>
    <row r="223" spans="1:2" x14ac:dyDescent="0.25">
      <c r="A223"/>
      <c r="B223"/>
    </row>
    <row r="224" spans="1:2" x14ac:dyDescent="0.25">
      <c r="A224"/>
      <c r="B224"/>
    </row>
    <row r="225" spans="1:2" x14ac:dyDescent="0.25">
      <c r="A225"/>
      <c r="B225"/>
    </row>
    <row r="226" spans="1:2" x14ac:dyDescent="0.25">
      <c r="A226"/>
      <c r="B226"/>
    </row>
    <row r="227" spans="1:2" x14ac:dyDescent="0.25">
      <c r="A227"/>
      <c r="B227"/>
    </row>
    <row r="228" spans="1:2" x14ac:dyDescent="0.25">
      <c r="A228"/>
      <c r="B228"/>
    </row>
    <row r="229" spans="1:2" x14ac:dyDescent="0.25">
      <c r="A229"/>
      <c r="B229"/>
    </row>
    <row r="230" spans="1:2" x14ac:dyDescent="0.25">
      <c r="A230"/>
      <c r="B230"/>
    </row>
    <row r="231" spans="1:2" x14ac:dyDescent="0.25">
      <c r="A231"/>
      <c r="B231"/>
    </row>
    <row r="232" spans="1:2" x14ac:dyDescent="0.25">
      <c r="A232"/>
      <c r="B232"/>
    </row>
    <row r="233" spans="1:2" x14ac:dyDescent="0.25">
      <c r="A233"/>
      <c r="B233"/>
    </row>
    <row r="234" spans="1:2" x14ac:dyDescent="0.25">
      <c r="A234"/>
      <c r="B234"/>
    </row>
    <row r="235" spans="1:2" x14ac:dyDescent="0.25">
      <c r="A235"/>
      <c r="B235"/>
    </row>
    <row r="236" spans="1:2" x14ac:dyDescent="0.25">
      <c r="A236"/>
      <c r="B236"/>
    </row>
    <row r="237" spans="1:2" x14ac:dyDescent="0.25">
      <c r="A237"/>
      <c r="B237"/>
    </row>
    <row r="238" spans="1:2" x14ac:dyDescent="0.25">
      <c r="A238"/>
      <c r="B238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8"/>
  <sheetViews>
    <sheetView workbookViewId="0">
      <selection activeCell="E6" sqref="E6"/>
    </sheetView>
  </sheetViews>
  <sheetFormatPr baseColWidth="10" defaultColWidth="11.42578125" defaultRowHeight="15" x14ac:dyDescent="0.25"/>
  <cols>
    <col min="1" max="1" width="14.7109375" bestFit="1" customWidth="1"/>
    <col min="3" max="3" width="13.85546875" bestFit="1" customWidth="1"/>
  </cols>
  <sheetData>
    <row r="1" spans="1:5" x14ac:dyDescent="0.25">
      <c r="A1" t="s">
        <v>24</v>
      </c>
      <c r="C1" t="s">
        <v>69</v>
      </c>
      <c r="E1" t="s">
        <v>44</v>
      </c>
    </row>
    <row r="2" spans="1:5" x14ac:dyDescent="0.25">
      <c r="A2" t="s">
        <v>25</v>
      </c>
      <c r="C2" t="s">
        <v>68</v>
      </c>
      <c r="E2" t="s">
        <v>376</v>
      </c>
    </row>
    <row r="3" spans="1:5" x14ac:dyDescent="0.25">
      <c r="A3" t="s">
        <v>30</v>
      </c>
      <c r="C3" t="s">
        <v>72</v>
      </c>
      <c r="E3" t="s">
        <v>377</v>
      </c>
    </row>
    <row r="4" spans="1:5" x14ac:dyDescent="0.25">
      <c r="A4" t="s">
        <v>31</v>
      </c>
      <c r="C4" t="s">
        <v>70</v>
      </c>
      <c r="E4" t="s">
        <v>375</v>
      </c>
    </row>
    <row r="5" spans="1:5" x14ac:dyDescent="0.25">
      <c r="A5" t="s">
        <v>26</v>
      </c>
      <c r="C5" t="s">
        <v>71</v>
      </c>
      <c r="E5" t="s">
        <v>378</v>
      </c>
    </row>
    <row r="6" spans="1:5" x14ac:dyDescent="0.25">
      <c r="A6" t="s">
        <v>27</v>
      </c>
      <c r="C6" t="s">
        <v>73</v>
      </c>
      <c r="E6" t="s">
        <v>43</v>
      </c>
    </row>
    <row r="7" spans="1:5" x14ac:dyDescent="0.25">
      <c r="A7" t="s">
        <v>28</v>
      </c>
      <c r="C7" t="s">
        <v>313</v>
      </c>
    </row>
    <row r="8" spans="1:5" x14ac:dyDescent="0.25">
      <c r="C8" t="s">
        <v>191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89"/>
  <sheetViews>
    <sheetView showGridLines="0" topLeftCell="A13" zoomScale="95" zoomScaleNormal="95" workbookViewId="0">
      <selection activeCell="J40" sqref="J40"/>
    </sheetView>
  </sheetViews>
  <sheetFormatPr baseColWidth="10" defaultColWidth="0" defaultRowHeight="14.25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0.140625" style="1" customWidth="1"/>
    <col min="6" max="6" width="22.42578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92"/>
      <c r="C14" s="92"/>
      <c r="D14" s="92"/>
      <c r="E14" s="92"/>
      <c r="F14" s="92"/>
      <c r="G14" s="92"/>
      <c r="H14" s="92"/>
      <c r="I14" s="92"/>
      <c r="J14" s="92"/>
    </row>
    <row r="15" spans="2:10" s="22" customFormat="1" ht="12.75" x14ac:dyDescent="0.25">
      <c r="B15" s="93" t="s">
        <v>6</v>
      </c>
      <c r="C15" s="94">
        <v>2021</v>
      </c>
      <c r="D15" s="21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21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21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21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21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507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+F71-D25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+#REF!+F34+#REF!+#REF!+#REF!+#REF!+#REF!+#REF!+#REF!+#REF!+#REF!+#REF!+#REF!+F40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ht="24.75" customHeight="1" x14ac:dyDescent="0.25">
      <c r="B28" s="85" t="s">
        <v>34</v>
      </c>
      <c r="C28" s="47" t="s">
        <v>375</v>
      </c>
      <c r="D28" s="106" t="s">
        <v>401</v>
      </c>
      <c r="E28" s="47" t="s">
        <v>41</v>
      </c>
      <c r="F28" s="48">
        <v>161999.84</v>
      </c>
      <c r="G28" s="82">
        <v>43684</v>
      </c>
      <c r="H28" s="83" t="str">
        <f ca="1">IF($G28="","",IF((TODAY()-$G28)=1,(TODAY()-$G28)&amp;" día",IF((TODAY()-$G28)=-1,(TODAY()-$G28)&amp;" día",(TODAY()-$G28)&amp;" días")))</f>
        <v>1106 días</v>
      </c>
      <c r="I28" s="84" t="s">
        <v>26</v>
      </c>
      <c r="J28" s="47" t="s">
        <v>42</v>
      </c>
    </row>
    <row r="29" spans="2:10" ht="22.5" customHeight="1" x14ac:dyDescent="0.25">
      <c r="B29" s="85" t="s">
        <v>35</v>
      </c>
      <c r="C29" s="47" t="s">
        <v>375</v>
      </c>
      <c r="D29" s="106" t="s">
        <v>401</v>
      </c>
      <c r="E29" s="47" t="s">
        <v>41</v>
      </c>
      <c r="F29" s="48">
        <v>148449.35999999999</v>
      </c>
      <c r="G29" s="82">
        <v>43711</v>
      </c>
      <c r="H29" s="83" t="str">
        <f ca="1">IF($G29="","",IF((TODAY()-$G29)=1,(TODAY()-$G29)&amp;" día",IF((TODAY()-$G29)=-1,(TODAY()-$G29)&amp;" día",(TODAY()-$G29)&amp;" días")))</f>
        <v>1079 días</v>
      </c>
      <c r="I29" s="84" t="s">
        <v>26</v>
      </c>
      <c r="J29" s="47" t="s">
        <v>42</v>
      </c>
    </row>
    <row r="30" spans="2:10" ht="23.25" customHeight="1" x14ac:dyDescent="0.25">
      <c r="B30" s="85" t="s">
        <v>36</v>
      </c>
      <c r="C30" s="47" t="s">
        <v>375</v>
      </c>
      <c r="D30" s="106" t="s">
        <v>401</v>
      </c>
      <c r="E30" s="47" t="s">
        <v>41</v>
      </c>
      <c r="F30" s="48">
        <v>146193.51999999999</v>
      </c>
      <c r="G30" s="82">
        <v>43740</v>
      </c>
      <c r="H30" s="83" t="str">
        <f ca="1">IF($G30="","",IF((TODAY()-$G30)=1,(TODAY()-$G30)&amp;" día",IF((TODAY()-$G30)=-1,(TODAY()-$G30)&amp;" día",(TODAY()-$G30)&amp;" días")))</f>
        <v>1050 días</v>
      </c>
      <c r="I30" s="84" t="s">
        <v>26</v>
      </c>
      <c r="J30" s="47" t="s">
        <v>42</v>
      </c>
    </row>
    <row r="31" spans="2:10" ht="21.75" customHeight="1" x14ac:dyDescent="0.25">
      <c r="B31" s="85" t="s">
        <v>37</v>
      </c>
      <c r="C31" s="47" t="s">
        <v>375</v>
      </c>
      <c r="D31" s="106" t="s">
        <v>401</v>
      </c>
      <c r="E31" s="47" t="s">
        <v>41</v>
      </c>
      <c r="F31" s="48">
        <v>140486</v>
      </c>
      <c r="G31" s="82">
        <v>43775</v>
      </c>
      <c r="H31" s="83" t="str">
        <f ca="1">IF($G31="","",IF((TODAY()-$G31)=1,(TODAY()-$G31)&amp;" día",IF((TODAY()-$G31)=-1,(TODAY()-$G31)&amp;" día",(TODAY()-$G31)&amp;" días")))</f>
        <v>1015 días</v>
      </c>
      <c r="I31" s="84" t="s">
        <v>26</v>
      </c>
      <c r="J31" s="47" t="s">
        <v>42</v>
      </c>
    </row>
    <row r="32" spans="2:10" ht="21.75" customHeight="1" x14ac:dyDescent="0.25">
      <c r="B32" s="85" t="s">
        <v>457</v>
      </c>
      <c r="C32" s="47" t="s">
        <v>375</v>
      </c>
      <c r="D32" s="106" t="s">
        <v>401</v>
      </c>
      <c r="E32" s="47" t="s">
        <v>41</v>
      </c>
      <c r="F32" s="48">
        <v>70031.100000000006</v>
      </c>
      <c r="G32" s="82">
        <v>43800</v>
      </c>
      <c r="H32" s="83" t="str">
        <f ca="1">IF($G32="","",IF((TODAY()-$G32)=1,(TODAY()-$G32)&amp;" día",IF((TODAY()-$G32)=-1,(TODAY()-$G32)&amp;" día",(TODAY()-$G32)&amp;" días")))</f>
        <v>990 días</v>
      </c>
      <c r="I32" s="84" t="s">
        <v>26</v>
      </c>
      <c r="J32" s="47" t="s">
        <v>42</v>
      </c>
    </row>
    <row r="33" spans="2:10" ht="30" customHeight="1" x14ac:dyDescent="0.25">
      <c r="B33" s="85" t="s">
        <v>415</v>
      </c>
      <c r="C33" s="47" t="s">
        <v>378</v>
      </c>
      <c r="D33" s="107" t="s">
        <v>414</v>
      </c>
      <c r="E33" s="47" t="s">
        <v>413</v>
      </c>
      <c r="F33" s="48">
        <v>401264.46</v>
      </c>
      <c r="G33" s="82">
        <v>44095</v>
      </c>
      <c r="H33" s="83" t="str">
        <f t="shared" ref="H33:H71" ca="1" si="0">IF($G33="","",IF((TODAY()-$G33)=1,(TODAY()-$G33)&amp;" día",IF((TODAY()-$G33)=-1,(TODAY()-$G33)&amp;" día",(TODAY()-$G33)&amp;" días")))</f>
        <v>695 días</v>
      </c>
      <c r="I33" s="84" t="s">
        <v>24</v>
      </c>
      <c r="J33" s="47" t="s">
        <v>487</v>
      </c>
    </row>
    <row r="34" spans="2:10" ht="30" customHeight="1" x14ac:dyDescent="0.25">
      <c r="B34" s="85" t="s">
        <v>40</v>
      </c>
      <c r="C34" s="47" t="s">
        <v>44</v>
      </c>
      <c r="D34" s="107" t="s">
        <v>416</v>
      </c>
      <c r="E34" s="47" t="s">
        <v>417</v>
      </c>
      <c r="F34" s="48">
        <v>908884.25</v>
      </c>
      <c r="G34" s="82">
        <v>44174</v>
      </c>
      <c r="H34" s="83" t="str">
        <f ca="1">'C X P-2022'!H28</f>
        <v>616 días</v>
      </c>
      <c r="I34" s="84" t="s">
        <v>24</v>
      </c>
      <c r="J34" s="47" t="s">
        <v>474</v>
      </c>
    </row>
    <row r="35" spans="2:10" x14ac:dyDescent="0.25">
      <c r="B35" s="124" t="s">
        <v>463</v>
      </c>
      <c r="C35" s="54" t="s">
        <v>43</v>
      </c>
      <c r="D35" s="128" t="s">
        <v>423</v>
      </c>
      <c r="E35" s="54" t="s">
        <v>424</v>
      </c>
      <c r="F35" s="38">
        <v>37907.5</v>
      </c>
      <c r="G35" s="125">
        <v>44321</v>
      </c>
      <c r="H35" s="126" t="str">
        <f ca="1">IF($G35="","",IF((TODAY()-$G35)=1,(TODAY()-$G35)&amp;" día",IF((TODAY()-$G35)=-1,(TODAY()-$G35)&amp;" día",(TODAY()-$G35)&amp;" días")))</f>
        <v>469 días</v>
      </c>
      <c r="I35" s="127" t="s">
        <v>24</v>
      </c>
      <c r="J35" s="54" t="s">
        <v>474</v>
      </c>
    </row>
    <row r="36" spans="2:10" x14ac:dyDescent="0.25">
      <c r="B36" s="124" t="s">
        <v>422</v>
      </c>
      <c r="C36" s="54" t="s">
        <v>43</v>
      </c>
      <c r="D36" s="128" t="s">
        <v>423</v>
      </c>
      <c r="E36" s="54" t="s">
        <v>424</v>
      </c>
      <c r="F36" s="38">
        <v>19470</v>
      </c>
      <c r="G36" s="125">
        <v>44237</v>
      </c>
      <c r="H36" s="126" t="str">
        <f t="shared" ca="1" si="0"/>
        <v>553 días</v>
      </c>
      <c r="I36" s="127" t="s">
        <v>24</v>
      </c>
      <c r="J36" s="54" t="s">
        <v>474</v>
      </c>
    </row>
    <row r="37" spans="2:10" x14ac:dyDescent="0.25">
      <c r="B37" s="124" t="s">
        <v>458</v>
      </c>
      <c r="C37" s="54" t="s">
        <v>43</v>
      </c>
      <c r="D37" s="128" t="s">
        <v>423</v>
      </c>
      <c r="E37" s="54" t="s">
        <v>424</v>
      </c>
      <c r="F37" s="38">
        <v>26550</v>
      </c>
      <c r="G37" s="125">
        <v>44295</v>
      </c>
      <c r="H37" s="126" t="str">
        <f t="shared" ca="1" si="0"/>
        <v>495 días</v>
      </c>
      <c r="I37" s="127" t="s">
        <v>24</v>
      </c>
      <c r="J37" s="54" t="s">
        <v>474</v>
      </c>
    </row>
    <row r="38" spans="2:10" x14ac:dyDescent="0.25">
      <c r="B38" s="124" t="s">
        <v>426</v>
      </c>
      <c r="C38" s="54" t="s">
        <v>43</v>
      </c>
      <c r="D38" s="128" t="s">
        <v>423</v>
      </c>
      <c r="E38" s="54" t="s">
        <v>424</v>
      </c>
      <c r="F38" s="38">
        <v>26550</v>
      </c>
      <c r="G38" s="125">
        <v>44266</v>
      </c>
      <c r="H38" s="126" t="str">
        <f t="shared" ca="1" si="0"/>
        <v>524 días</v>
      </c>
      <c r="I38" s="127" t="s">
        <v>24</v>
      </c>
      <c r="J38" s="54" t="s">
        <v>474</v>
      </c>
    </row>
    <row r="39" spans="2:10" x14ac:dyDescent="0.25">
      <c r="B39" s="124" t="s">
        <v>425</v>
      </c>
      <c r="C39" s="54" t="s">
        <v>43</v>
      </c>
      <c r="D39" s="128" t="s">
        <v>423</v>
      </c>
      <c r="E39" s="54" t="s">
        <v>424</v>
      </c>
      <c r="F39" s="38">
        <v>7080</v>
      </c>
      <c r="G39" s="125">
        <v>44266</v>
      </c>
      <c r="H39" s="126" t="str">
        <f t="shared" ca="1" si="0"/>
        <v>524 días</v>
      </c>
      <c r="I39" s="127" t="s">
        <v>24</v>
      </c>
      <c r="J39" s="54" t="s">
        <v>474</v>
      </c>
    </row>
    <row r="40" spans="2:10" ht="28.5" x14ac:dyDescent="0.25">
      <c r="B40" s="85" t="s">
        <v>40</v>
      </c>
      <c r="C40" s="47" t="s">
        <v>44</v>
      </c>
      <c r="D40" s="107" t="s">
        <v>147</v>
      </c>
      <c r="E40" s="47" t="s">
        <v>417</v>
      </c>
      <c r="F40" s="48">
        <v>1004118</v>
      </c>
      <c r="G40" s="82">
        <v>44368</v>
      </c>
      <c r="H40" s="83" t="str">
        <f t="shared" ca="1" si="0"/>
        <v>422 días</v>
      </c>
      <c r="I40" s="84" t="s">
        <v>24</v>
      </c>
      <c r="J40" s="47" t="s">
        <v>474</v>
      </c>
    </row>
    <row r="41" spans="2:10" x14ac:dyDescent="0.25">
      <c r="B41" s="85" t="s">
        <v>491</v>
      </c>
      <c r="C41" s="47" t="s">
        <v>44</v>
      </c>
      <c r="D41" s="107" t="s">
        <v>492</v>
      </c>
      <c r="E41" s="47" t="s">
        <v>417</v>
      </c>
      <c r="F41" s="48">
        <v>3638668.5</v>
      </c>
      <c r="G41" s="82">
        <v>44402</v>
      </c>
      <c r="H41" s="83" t="str">
        <f t="shared" ca="1" si="0"/>
        <v>388 días</v>
      </c>
      <c r="I41" s="84" t="s">
        <v>24</v>
      </c>
      <c r="J41" s="47" t="s">
        <v>474</v>
      </c>
    </row>
    <row r="42" spans="2:10" x14ac:dyDescent="0.25">
      <c r="B42" s="121" t="s">
        <v>448</v>
      </c>
      <c r="C42" s="122" t="s">
        <v>43</v>
      </c>
      <c r="D42" s="108" t="s">
        <v>495</v>
      </c>
      <c r="E42" s="122" t="s">
        <v>489</v>
      </c>
      <c r="F42" s="48">
        <v>4541706.3</v>
      </c>
      <c r="G42" s="82">
        <v>44435</v>
      </c>
      <c r="H42" s="83" t="str">
        <f t="shared" ca="1" si="0"/>
        <v>355 días</v>
      </c>
      <c r="I42" s="84" t="s">
        <v>24</v>
      </c>
      <c r="J42" s="47" t="s">
        <v>493</v>
      </c>
    </row>
    <row r="43" spans="2:10" x14ac:dyDescent="0.25">
      <c r="B43" s="121" t="s">
        <v>494</v>
      </c>
      <c r="C43" s="122" t="s">
        <v>43</v>
      </c>
      <c r="D43" s="108" t="s">
        <v>495</v>
      </c>
      <c r="E43" s="122" t="s">
        <v>489</v>
      </c>
      <c r="F43" s="48">
        <v>4541706.3</v>
      </c>
      <c r="G43" s="82">
        <v>44435</v>
      </c>
      <c r="H43" s="83" t="str">
        <f t="shared" ca="1" si="0"/>
        <v>355 días</v>
      </c>
      <c r="I43" s="84" t="s">
        <v>24</v>
      </c>
      <c r="J43" s="47" t="s">
        <v>493</v>
      </c>
    </row>
    <row r="44" spans="2:10" x14ac:dyDescent="0.25">
      <c r="B44" s="121" t="s">
        <v>496</v>
      </c>
      <c r="C44" s="122" t="s">
        <v>43</v>
      </c>
      <c r="D44" s="108" t="s">
        <v>490</v>
      </c>
      <c r="E44" s="122" t="s">
        <v>489</v>
      </c>
      <c r="F44" s="123">
        <v>2661267.21</v>
      </c>
      <c r="G44" s="82">
        <v>44435</v>
      </c>
      <c r="H44" s="83" t="str">
        <f t="shared" ca="1" si="0"/>
        <v>355 días</v>
      </c>
      <c r="I44" s="84" t="s">
        <v>24</v>
      </c>
      <c r="J44" s="47" t="s">
        <v>493</v>
      </c>
    </row>
    <row r="45" spans="2:10" x14ac:dyDescent="0.25">
      <c r="B45" s="121" t="s">
        <v>389</v>
      </c>
      <c r="C45" s="122" t="s">
        <v>43</v>
      </c>
      <c r="D45" s="108" t="s">
        <v>490</v>
      </c>
      <c r="E45" s="122" t="s">
        <v>489</v>
      </c>
      <c r="F45" s="123">
        <v>2661267.21</v>
      </c>
      <c r="G45" s="82">
        <v>44435</v>
      </c>
      <c r="H45" s="83" t="str">
        <f t="shared" ca="1" si="0"/>
        <v>355 días</v>
      </c>
      <c r="I45" s="84" t="s">
        <v>24</v>
      </c>
      <c r="J45" s="47" t="s">
        <v>493</v>
      </c>
    </row>
    <row r="46" spans="2:10" x14ac:dyDescent="0.25">
      <c r="B46" s="121" t="s">
        <v>497</v>
      </c>
      <c r="C46" s="47" t="s">
        <v>44</v>
      </c>
      <c r="D46" s="107" t="s">
        <v>498</v>
      </c>
      <c r="E46" s="47" t="s">
        <v>417</v>
      </c>
      <c r="F46" s="48">
        <v>306176</v>
      </c>
      <c r="G46" s="82">
        <v>44427</v>
      </c>
      <c r="H46" s="83" t="str">
        <f t="shared" ca="1" si="0"/>
        <v>363 días</v>
      </c>
      <c r="I46" s="84" t="s">
        <v>24</v>
      </c>
      <c r="J46" s="47" t="s">
        <v>493</v>
      </c>
    </row>
    <row r="47" spans="2:10" x14ac:dyDescent="0.25">
      <c r="B47" s="121" t="s">
        <v>499</v>
      </c>
      <c r="C47" s="122" t="s">
        <v>43</v>
      </c>
      <c r="D47" s="108" t="s">
        <v>500</v>
      </c>
      <c r="E47" s="122" t="s">
        <v>501</v>
      </c>
      <c r="F47" s="48">
        <v>353292</v>
      </c>
      <c r="G47" s="82">
        <v>44426</v>
      </c>
      <c r="H47" s="83" t="str">
        <f t="shared" ca="1" si="0"/>
        <v>364 días</v>
      </c>
      <c r="I47" s="84" t="s">
        <v>24</v>
      </c>
      <c r="J47" s="47" t="s">
        <v>493</v>
      </c>
    </row>
    <row r="48" spans="2:10" x14ac:dyDescent="0.25">
      <c r="B48" s="121" t="s">
        <v>503</v>
      </c>
      <c r="C48" s="122" t="s">
        <v>43</v>
      </c>
      <c r="D48" s="108" t="s">
        <v>504</v>
      </c>
      <c r="E48" s="122" t="s">
        <v>505</v>
      </c>
      <c r="F48" s="48">
        <v>50487.48</v>
      </c>
      <c r="G48" s="82">
        <v>44425</v>
      </c>
      <c r="H48" s="83" t="str">
        <f t="shared" ca="1" si="0"/>
        <v>365 días</v>
      </c>
      <c r="I48" s="84" t="s">
        <v>24</v>
      </c>
      <c r="J48" s="47" t="s">
        <v>493</v>
      </c>
    </row>
    <row r="49" spans="2:10" x14ac:dyDescent="0.25">
      <c r="B49" s="121" t="s">
        <v>502</v>
      </c>
      <c r="C49" s="47" t="s">
        <v>43</v>
      </c>
      <c r="D49" s="108" t="s">
        <v>506</v>
      </c>
      <c r="E49" s="122" t="s">
        <v>505</v>
      </c>
      <c r="F49" s="48">
        <v>53100</v>
      </c>
      <c r="G49" s="82">
        <v>44425</v>
      </c>
      <c r="H49" s="83" t="str">
        <f t="shared" ca="1" si="0"/>
        <v>365 días</v>
      </c>
      <c r="I49" s="84" t="s">
        <v>24</v>
      </c>
      <c r="J49" s="47" t="s">
        <v>493</v>
      </c>
    </row>
    <row r="50" spans="2:10" x14ac:dyDescent="0.25">
      <c r="B50" s="121" t="s">
        <v>509</v>
      </c>
      <c r="C50" s="47" t="s">
        <v>44</v>
      </c>
      <c r="D50" s="107" t="s">
        <v>498</v>
      </c>
      <c r="E50" s="47" t="s">
        <v>417</v>
      </c>
      <c r="F50" s="48">
        <v>201250</v>
      </c>
      <c r="G50" s="82">
        <v>44442</v>
      </c>
      <c r="H50" s="83" t="str">
        <f t="shared" ca="1" si="0"/>
        <v>348 días</v>
      </c>
      <c r="I50" s="84" t="s">
        <v>24</v>
      </c>
      <c r="J50" s="47" t="s">
        <v>493</v>
      </c>
    </row>
    <row r="51" spans="2:10" x14ac:dyDescent="0.25">
      <c r="B51" s="121" t="s">
        <v>510</v>
      </c>
      <c r="C51" s="47" t="s">
        <v>44</v>
      </c>
      <c r="D51" s="107" t="s">
        <v>498</v>
      </c>
      <c r="E51" s="47" t="s">
        <v>417</v>
      </c>
      <c r="F51" s="48">
        <v>201250</v>
      </c>
      <c r="G51" s="82">
        <v>44442</v>
      </c>
      <c r="H51" s="83" t="str">
        <f t="shared" ca="1" si="0"/>
        <v>348 días</v>
      </c>
      <c r="I51" s="84" t="s">
        <v>24</v>
      </c>
      <c r="J51" s="47" t="s">
        <v>493</v>
      </c>
    </row>
    <row r="52" spans="2:10" x14ac:dyDescent="0.25">
      <c r="B52" s="121" t="s">
        <v>511</v>
      </c>
      <c r="C52" s="47" t="s">
        <v>44</v>
      </c>
      <c r="D52" s="107" t="s">
        <v>498</v>
      </c>
      <c r="E52" s="47" t="s">
        <v>417</v>
      </c>
      <c r="F52" s="48">
        <v>120750</v>
      </c>
      <c r="G52" s="82">
        <v>44446</v>
      </c>
      <c r="H52" s="83" t="str">
        <f t="shared" ca="1" si="0"/>
        <v>344 días</v>
      </c>
      <c r="I52" s="84" t="s">
        <v>24</v>
      </c>
      <c r="J52" s="47" t="s">
        <v>493</v>
      </c>
    </row>
    <row r="53" spans="2:10" x14ac:dyDescent="0.25">
      <c r="B53" s="121" t="s">
        <v>512</v>
      </c>
      <c r="C53" s="47" t="s">
        <v>44</v>
      </c>
      <c r="D53" s="107" t="s">
        <v>498</v>
      </c>
      <c r="E53" s="47" t="s">
        <v>417</v>
      </c>
      <c r="F53" s="48">
        <v>201250</v>
      </c>
      <c r="G53" s="82">
        <v>44446</v>
      </c>
      <c r="H53" s="83" t="str">
        <f t="shared" ca="1" si="0"/>
        <v>344 días</v>
      </c>
      <c r="I53" s="84" t="s">
        <v>24</v>
      </c>
      <c r="J53" s="47" t="s">
        <v>493</v>
      </c>
    </row>
    <row r="54" spans="2:10" x14ac:dyDescent="0.25">
      <c r="B54" s="121" t="s">
        <v>508</v>
      </c>
      <c r="C54" s="47" t="s">
        <v>43</v>
      </c>
      <c r="D54" s="107" t="s">
        <v>513</v>
      </c>
      <c r="E54" s="47" t="s">
        <v>514</v>
      </c>
      <c r="F54" s="48">
        <v>5872758.5199999996</v>
      </c>
      <c r="G54" s="82">
        <v>44446</v>
      </c>
      <c r="H54" s="83" t="str">
        <f t="shared" ca="1" si="0"/>
        <v>344 días</v>
      </c>
      <c r="I54" s="84" t="s">
        <v>24</v>
      </c>
      <c r="J54" s="47" t="s">
        <v>493</v>
      </c>
    </row>
    <row r="55" spans="2:10" x14ac:dyDescent="0.25">
      <c r="B55" s="121" t="s">
        <v>515</v>
      </c>
      <c r="C55" s="47" t="s">
        <v>43</v>
      </c>
      <c r="D55" s="107" t="s">
        <v>516</v>
      </c>
      <c r="E55" s="47" t="s">
        <v>517</v>
      </c>
      <c r="F55" s="48">
        <v>45000</v>
      </c>
      <c r="G55" s="82">
        <v>44446</v>
      </c>
      <c r="H55" s="83" t="str">
        <f t="shared" ca="1" si="0"/>
        <v>344 días</v>
      </c>
      <c r="I55" s="84" t="s">
        <v>24</v>
      </c>
      <c r="J55" s="47" t="s">
        <v>493</v>
      </c>
    </row>
    <row r="56" spans="2:10" ht="28.5" x14ac:dyDescent="0.25">
      <c r="B56" s="121" t="s">
        <v>518</v>
      </c>
      <c r="C56" s="47" t="s">
        <v>43</v>
      </c>
      <c r="D56" s="107" t="s">
        <v>490</v>
      </c>
      <c r="E56" s="47" t="s">
        <v>519</v>
      </c>
      <c r="F56" s="48">
        <v>912381.9</v>
      </c>
      <c r="G56" s="82">
        <v>44446</v>
      </c>
      <c r="H56" s="83" t="str">
        <f t="shared" ca="1" si="0"/>
        <v>344 días</v>
      </c>
      <c r="I56" s="84" t="s">
        <v>24</v>
      </c>
      <c r="J56" s="47" t="s">
        <v>493</v>
      </c>
    </row>
    <row r="57" spans="2:10" x14ac:dyDescent="0.25">
      <c r="B57" s="121" t="s">
        <v>520</v>
      </c>
      <c r="C57" s="47" t="s">
        <v>43</v>
      </c>
      <c r="D57" s="107" t="s">
        <v>521</v>
      </c>
      <c r="E57" s="47" t="s">
        <v>522</v>
      </c>
      <c r="F57" s="48">
        <v>129215.9</v>
      </c>
      <c r="G57" s="82">
        <v>44419</v>
      </c>
      <c r="H57" s="83" t="str">
        <f t="shared" ca="1" si="0"/>
        <v>371 días</v>
      </c>
      <c r="I57" s="84" t="s">
        <v>24</v>
      </c>
      <c r="J57" s="47" t="s">
        <v>493</v>
      </c>
    </row>
    <row r="58" spans="2:10" x14ac:dyDescent="0.25">
      <c r="B58" s="121" t="s">
        <v>523</v>
      </c>
      <c r="C58" s="47" t="s">
        <v>43</v>
      </c>
      <c r="D58" s="107" t="s">
        <v>524</v>
      </c>
      <c r="E58" s="47" t="s">
        <v>525</v>
      </c>
      <c r="F58" s="48">
        <v>14359.8</v>
      </c>
      <c r="G58" s="82">
        <v>44448</v>
      </c>
      <c r="H58" s="83" t="str">
        <f t="shared" ca="1" si="0"/>
        <v>342 días</v>
      </c>
      <c r="I58" s="84" t="s">
        <v>24</v>
      </c>
      <c r="J58" s="47" t="s">
        <v>493</v>
      </c>
    </row>
    <row r="59" spans="2:10" x14ac:dyDescent="0.25">
      <c r="B59" s="121" t="s">
        <v>526</v>
      </c>
      <c r="C59" s="47" t="s">
        <v>43</v>
      </c>
      <c r="D59" s="107" t="s">
        <v>534</v>
      </c>
      <c r="E59" s="47" t="s">
        <v>527</v>
      </c>
      <c r="F59" s="48">
        <v>901968.14</v>
      </c>
      <c r="G59" s="82">
        <v>44456</v>
      </c>
      <c r="H59" s="83" t="str">
        <f t="shared" ca="1" si="0"/>
        <v>334 días</v>
      </c>
      <c r="I59" s="84" t="s">
        <v>24</v>
      </c>
      <c r="J59" s="47" t="s">
        <v>493</v>
      </c>
    </row>
    <row r="60" spans="2:10" x14ac:dyDescent="0.25">
      <c r="B60" s="121" t="s">
        <v>528</v>
      </c>
      <c r="C60" s="47" t="s">
        <v>43</v>
      </c>
      <c r="D60" s="107" t="s">
        <v>529</v>
      </c>
      <c r="E60" s="47" t="s">
        <v>530</v>
      </c>
      <c r="F60" s="48">
        <v>803910.4</v>
      </c>
      <c r="G60" s="82">
        <v>44456</v>
      </c>
      <c r="H60" s="83" t="str">
        <f t="shared" ca="1" si="0"/>
        <v>334 días</v>
      </c>
      <c r="I60" s="84" t="s">
        <v>24</v>
      </c>
      <c r="J60" s="47" t="s">
        <v>493</v>
      </c>
    </row>
    <row r="61" spans="2:10" x14ac:dyDescent="0.25">
      <c r="B61" s="121" t="s">
        <v>531</v>
      </c>
      <c r="C61" s="47" t="s">
        <v>43</v>
      </c>
      <c r="D61" s="107" t="s">
        <v>532</v>
      </c>
      <c r="E61" s="47" t="s">
        <v>533</v>
      </c>
      <c r="F61" s="48">
        <v>296180</v>
      </c>
      <c r="G61" s="82">
        <v>44428</v>
      </c>
      <c r="H61" s="83" t="str">
        <f t="shared" ca="1" si="0"/>
        <v>362 días</v>
      </c>
      <c r="I61" s="84" t="s">
        <v>24</v>
      </c>
      <c r="J61" s="47" t="s">
        <v>493</v>
      </c>
    </row>
    <row r="62" spans="2:10" x14ac:dyDescent="0.25">
      <c r="B62" s="121" t="s">
        <v>535</v>
      </c>
      <c r="C62" s="47" t="s">
        <v>43</v>
      </c>
      <c r="D62" s="107" t="s">
        <v>524</v>
      </c>
      <c r="E62" s="47" t="s">
        <v>536</v>
      </c>
      <c r="F62" s="48">
        <v>42842.03</v>
      </c>
      <c r="G62" s="82">
        <v>44455</v>
      </c>
      <c r="H62" s="83" t="str">
        <f t="shared" ca="1" si="0"/>
        <v>335 días</v>
      </c>
      <c r="I62" s="84" t="s">
        <v>24</v>
      </c>
      <c r="J62" s="47" t="s">
        <v>493</v>
      </c>
    </row>
    <row r="63" spans="2:10" x14ac:dyDescent="0.25">
      <c r="B63" s="121" t="s">
        <v>538</v>
      </c>
      <c r="C63" s="47" t="s">
        <v>43</v>
      </c>
      <c r="D63" s="107" t="s">
        <v>537</v>
      </c>
      <c r="E63" s="47" t="s">
        <v>514</v>
      </c>
      <c r="F63" s="48">
        <v>3379756</v>
      </c>
      <c r="G63" s="82">
        <v>44446</v>
      </c>
      <c r="H63" s="83" t="str">
        <f t="shared" ca="1" si="0"/>
        <v>344 días</v>
      </c>
      <c r="I63" s="84" t="s">
        <v>24</v>
      </c>
      <c r="J63" s="47" t="s">
        <v>493</v>
      </c>
    </row>
    <row r="64" spans="2:10" x14ac:dyDescent="0.25">
      <c r="B64" s="121" t="s">
        <v>539</v>
      </c>
      <c r="C64" s="47" t="s">
        <v>43</v>
      </c>
      <c r="D64" s="107" t="s">
        <v>537</v>
      </c>
      <c r="E64" s="47" t="s">
        <v>514</v>
      </c>
      <c r="F64" s="48">
        <v>3407604</v>
      </c>
      <c r="G64" s="82">
        <v>44446</v>
      </c>
      <c r="H64" s="83" t="str">
        <f t="shared" ca="1" si="0"/>
        <v>344 días</v>
      </c>
      <c r="I64" s="84" t="s">
        <v>24</v>
      </c>
      <c r="J64" s="47" t="s">
        <v>493</v>
      </c>
    </row>
    <row r="65" spans="2:10" x14ac:dyDescent="0.25">
      <c r="B65" s="121" t="s">
        <v>429</v>
      </c>
      <c r="C65" s="47" t="s">
        <v>43</v>
      </c>
      <c r="D65" s="107" t="s">
        <v>540</v>
      </c>
      <c r="E65" s="47" t="s">
        <v>541</v>
      </c>
      <c r="F65" s="48">
        <v>415734.94</v>
      </c>
      <c r="G65" s="82">
        <v>44463</v>
      </c>
      <c r="H65" s="83" t="str">
        <f t="shared" ca="1" si="0"/>
        <v>327 días</v>
      </c>
      <c r="I65" s="84" t="s">
        <v>24</v>
      </c>
      <c r="J65" s="47" t="s">
        <v>493</v>
      </c>
    </row>
    <row r="66" spans="2:10" x14ac:dyDescent="0.25">
      <c r="B66" s="121" t="s">
        <v>542</v>
      </c>
      <c r="C66" s="47" t="s">
        <v>43</v>
      </c>
      <c r="D66" s="107" t="s">
        <v>543</v>
      </c>
      <c r="E66" s="47" t="s">
        <v>541</v>
      </c>
      <c r="F66" s="48">
        <v>5938516.7000000002</v>
      </c>
      <c r="G66" s="82">
        <v>44463</v>
      </c>
      <c r="H66" s="83" t="str">
        <f t="shared" ca="1" si="0"/>
        <v>327 días</v>
      </c>
      <c r="I66" s="84" t="s">
        <v>24</v>
      </c>
      <c r="J66" s="47" t="s">
        <v>544</v>
      </c>
    </row>
    <row r="67" spans="2:10" x14ac:dyDescent="0.25">
      <c r="B67" s="121" t="s">
        <v>545</v>
      </c>
      <c r="C67" s="122" t="s">
        <v>43</v>
      </c>
      <c r="D67" s="108" t="s">
        <v>504</v>
      </c>
      <c r="E67" s="122" t="s">
        <v>505</v>
      </c>
      <c r="F67" s="48">
        <v>50457.48</v>
      </c>
      <c r="G67" s="82">
        <v>44456</v>
      </c>
      <c r="H67" s="83" t="str">
        <f t="shared" ca="1" si="0"/>
        <v>334 días</v>
      </c>
      <c r="I67" s="84" t="s">
        <v>24</v>
      </c>
      <c r="J67" s="47" t="s">
        <v>493</v>
      </c>
    </row>
    <row r="68" spans="2:10" x14ac:dyDescent="0.25">
      <c r="B68" s="121" t="s">
        <v>546</v>
      </c>
      <c r="C68" s="47" t="s">
        <v>43</v>
      </c>
      <c r="D68" s="108" t="s">
        <v>506</v>
      </c>
      <c r="E68" s="122" t="s">
        <v>505</v>
      </c>
      <c r="F68" s="48">
        <v>53100</v>
      </c>
      <c r="G68" s="82">
        <v>44456</v>
      </c>
      <c r="H68" s="83" t="str">
        <f t="shared" ca="1" si="0"/>
        <v>334 días</v>
      </c>
      <c r="I68" s="84" t="s">
        <v>24</v>
      </c>
      <c r="J68" s="47" t="s">
        <v>493</v>
      </c>
    </row>
    <row r="69" spans="2:10" x14ac:dyDescent="0.25">
      <c r="B69" s="121" t="s">
        <v>547</v>
      </c>
      <c r="C69" s="47" t="s">
        <v>43</v>
      </c>
      <c r="D69" s="107" t="s">
        <v>548</v>
      </c>
      <c r="E69" s="47" t="s">
        <v>549</v>
      </c>
      <c r="F69" s="48">
        <v>493864.03</v>
      </c>
      <c r="G69" s="82">
        <v>44448</v>
      </c>
      <c r="H69" s="83" t="str">
        <f t="shared" ca="1" si="0"/>
        <v>342 días</v>
      </c>
      <c r="I69" s="84" t="s">
        <v>24</v>
      </c>
      <c r="J69" s="47" t="s">
        <v>493</v>
      </c>
    </row>
    <row r="70" spans="2:10" x14ac:dyDescent="0.25">
      <c r="B70" s="121"/>
      <c r="C70" s="47"/>
      <c r="D70" s="107"/>
      <c r="E70" s="47"/>
      <c r="F70" s="48"/>
      <c r="G70" s="82"/>
      <c r="H70" s="83"/>
      <c r="I70" s="84"/>
      <c r="J70" s="47"/>
    </row>
    <row r="71" spans="2:10" x14ac:dyDescent="0.25">
      <c r="B71" s="85"/>
      <c r="C71" s="47"/>
      <c r="D71" s="107"/>
      <c r="E71" s="47"/>
      <c r="F71" s="48">
        <f>SUM(F28:F69)</f>
        <v>45388804.869999997</v>
      </c>
      <c r="G71" s="82"/>
      <c r="H71" s="83" t="str">
        <f t="shared" ca="1" si="0"/>
        <v/>
      </c>
      <c r="I71" s="84"/>
      <c r="J71" s="47"/>
    </row>
    <row r="72" spans="2:10" x14ac:dyDescent="0.25"/>
    <row r="73" spans="2:10" x14ac:dyDescent="0.25"/>
    <row r="74" spans="2:10" x14ac:dyDescent="0.25"/>
    <row r="75" spans="2:10" x14ac:dyDescent="0.25"/>
    <row r="76" spans="2:10" x14ac:dyDescent="0.25"/>
    <row r="77" spans="2:10" x14ac:dyDescent="0.25">
      <c r="D77" s="1" t="s">
        <v>488</v>
      </c>
    </row>
    <row r="78" spans="2:10" x14ac:dyDescent="0.25"/>
    <row r="79" spans="2:10" x14ac:dyDescent="0.25"/>
    <row r="80" spans="2:1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</sheetData>
  <sheetProtection sort="0"/>
  <sortState xmlns:xlrd2="http://schemas.microsoft.com/office/spreadsheetml/2017/richdata2" ref="B30:J39">
    <sortCondition ref="D30:D39"/>
    <sortCondition ref="H30:H39"/>
  </sortState>
  <mergeCells count="13">
    <mergeCell ref="B25:C25"/>
    <mergeCell ref="B10:J10"/>
    <mergeCell ref="B11:J11"/>
    <mergeCell ref="B12:J12"/>
    <mergeCell ref="B13:J13"/>
    <mergeCell ref="B24:C24"/>
    <mergeCell ref="E16:J16"/>
    <mergeCell ref="E17:J17"/>
    <mergeCell ref="E18:J18"/>
    <mergeCell ref="E19:J19"/>
    <mergeCell ref="B20:J20"/>
    <mergeCell ref="B22:J22"/>
    <mergeCell ref="D23:F23"/>
  </mergeCells>
  <phoneticPr fontId="22" type="noConversion"/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Referencias!$A$1:$A$9</xm:f>
          </x14:formula1>
          <xm:sqref>F72:F1048576 I28:I71</xm:sqref>
        </x14:dataValidation>
        <x14:dataValidation type="list" allowBlank="1" showInputMessage="1" showErrorMessage="1" xr:uid="{00000000-0002-0000-0100-000001000000}">
          <x14:formula1>
            <xm:f>Referencias!$E$1:$E$6</xm:f>
          </x14:formula1>
          <xm:sqref>C28:C71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BF588-7BF1-4E8F-BF67-DA0C742E4218}">
  <dimension ref="A1:I28"/>
  <sheetViews>
    <sheetView workbookViewId="0">
      <selection activeCell="M20" sqref="M20:N20"/>
    </sheetView>
  </sheetViews>
  <sheetFormatPr baseColWidth="10" defaultRowHeight="15" x14ac:dyDescent="0.25"/>
  <cols>
    <col min="1" max="1" width="12.5703125" customWidth="1"/>
    <col min="2" max="2" width="15.7109375" customWidth="1"/>
    <col min="3" max="3" width="16.5703125" customWidth="1"/>
    <col min="4" max="4" width="24.7109375" customWidth="1"/>
    <col min="5" max="5" width="1.42578125" hidden="1" customWidth="1"/>
    <col min="6" max="8" width="11.42578125" hidden="1" customWidth="1"/>
    <col min="9" max="9" width="33.7109375" customWidth="1"/>
  </cols>
  <sheetData>
    <row r="1" spans="1:9" x14ac:dyDescent="0.25">
      <c r="A1" s="13"/>
      <c r="B1" s="4"/>
      <c r="C1" s="4"/>
      <c r="D1" s="4"/>
      <c r="E1" s="14"/>
      <c r="F1" s="4"/>
      <c r="G1" s="4"/>
      <c r="H1" s="4"/>
      <c r="I1" s="4"/>
    </row>
    <row r="2" spans="1:9" x14ac:dyDescent="0.25">
      <c r="A2" s="13"/>
      <c r="B2" s="4"/>
      <c r="C2" s="4"/>
      <c r="D2" s="4"/>
      <c r="E2" s="14"/>
      <c r="F2" s="4"/>
      <c r="G2" s="4"/>
      <c r="H2" s="4"/>
      <c r="I2" s="4"/>
    </row>
    <row r="3" spans="1:9" x14ac:dyDescent="0.25">
      <c r="A3" s="13"/>
      <c r="B3" s="4"/>
      <c r="C3" s="4"/>
      <c r="D3" s="4"/>
      <c r="E3" s="14"/>
      <c r="F3" s="4"/>
      <c r="G3" s="4"/>
      <c r="H3" s="4"/>
      <c r="I3" s="4"/>
    </row>
    <row r="4" spans="1:9" x14ac:dyDescent="0.25">
      <c r="A4" s="13"/>
      <c r="B4" s="4"/>
      <c r="C4" s="4"/>
      <c r="D4" s="4"/>
      <c r="E4" s="14"/>
      <c r="F4" s="4"/>
      <c r="G4" s="4"/>
      <c r="H4" s="4"/>
      <c r="I4" s="4"/>
    </row>
    <row r="5" spans="1:9" x14ac:dyDescent="0.25">
      <c r="A5" s="13"/>
      <c r="B5" s="4"/>
      <c r="C5" s="4"/>
      <c r="D5" s="4"/>
      <c r="E5" s="14"/>
      <c r="F5" s="4"/>
      <c r="G5" s="4"/>
      <c r="H5" s="4"/>
      <c r="I5" s="4"/>
    </row>
    <row r="6" spans="1:9" x14ac:dyDescent="0.25">
      <c r="A6" s="13"/>
      <c r="B6" s="4"/>
      <c r="C6" s="4"/>
      <c r="D6" s="4"/>
      <c r="E6" s="14"/>
      <c r="F6" s="4"/>
      <c r="G6" s="4"/>
      <c r="H6" s="4"/>
      <c r="I6" s="4"/>
    </row>
    <row r="7" spans="1:9" ht="35.25" x14ac:dyDescent="0.25">
      <c r="A7" s="164" t="s">
        <v>3</v>
      </c>
      <c r="B7" s="164"/>
      <c r="C7" s="164"/>
      <c r="D7" s="164"/>
      <c r="E7" s="164"/>
      <c r="F7" s="164"/>
      <c r="G7" s="164"/>
      <c r="H7" s="164"/>
      <c r="I7" s="164"/>
    </row>
    <row r="8" spans="1:9" ht="15.75" x14ac:dyDescent="0.25">
      <c r="A8" s="156" t="s">
        <v>4</v>
      </c>
      <c r="B8" s="156"/>
      <c r="C8" s="156"/>
      <c r="D8" s="156"/>
      <c r="E8" s="156"/>
      <c r="F8" s="156"/>
      <c r="G8" s="156"/>
      <c r="H8" s="156"/>
      <c r="I8" s="156"/>
    </row>
    <row r="9" spans="1:9" ht="15.75" x14ac:dyDescent="0.25">
      <c r="A9" s="156" t="s">
        <v>431</v>
      </c>
      <c r="B9" s="156"/>
      <c r="C9" s="156"/>
      <c r="D9" s="156"/>
      <c r="E9" s="156"/>
      <c r="F9" s="156"/>
      <c r="G9" s="156"/>
      <c r="H9" s="156"/>
      <c r="I9" s="156"/>
    </row>
    <row r="10" spans="1:9" ht="23.25" x14ac:dyDescent="0.25">
      <c r="A10" s="160" t="s">
        <v>472</v>
      </c>
      <c r="B10" s="160"/>
      <c r="C10" s="160"/>
      <c r="D10" s="160"/>
      <c r="E10" s="160"/>
      <c r="F10" s="160"/>
      <c r="G10" s="160"/>
      <c r="H10" s="160"/>
      <c r="I10" s="160"/>
    </row>
    <row r="11" spans="1:9" ht="46.5" customHeight="1" x14ac:dyDescent="0.25">
      <c r="A11" s="165" t="s">
        <v>473</v>
      </c>
      <c r="B11" s="166"/>
      <c r="C11" s="119" t="s">
        <v>475</v>
      </c>
      <c r="D11" s="110" t="s">
        <v>17</v>
      </c>
      <c r="E11" s="111" t="s">
        <v>18</v>
      </c>
      <c r="F11" s="112" t="s">
        <v>19</v>
      </c>
      <c r="G11" s="112" t="s">
        <v>2</v>
      </c>
      <c r="H11" s="113" t="s">
        <v>1</v>
      </c>
      <c r="I11" s="110" t="s">
        <v>0</v>
      </c>
    </row>
    <row r="12" spans="1:9" ht="16.5" customHeight="1" x14ac:dyDescent="0.25">
      <c r="A12" s="162" t="s">
        <v>402</v>
      </c>
      <c r="B12" s="163"/>
      <c r="C12" s="120"/>
      <c r="D12" s="114" t="s">
        <v>200</v>
      </c>
      <c r="E12" s="115">
        <v>88000</v>
      </c>
      <c r="F12" s="116">
        <v>43903</v>
      </c>
      <c r="G12" s="117" t="str">
        <f t="shared" ref="G12:G28" ca="1" si="0">IF($G12="","",IF((TODAY()-$G12)=1,(TODAY()-$G12)&amp;" día",IF((TODAY()-$G12)=-1,(TODAY()-$G12)&amp;" día",(TODAY()-$G12)&amp;" días")))</f>
        <v>460 días</v>
      </c>
      <c r="H12" s="118" t="s">
        <v>24</v>
      </c>
      <c r="I12" s="114" t="s">
        <v>474</v>
      </c>
    </row>
    <row r="13" spans="1:9" ht="21" customHeight="1" x14ac:dyDescent="0.25">
      <c r="A13" s="162" t="s">
        <v>412</v>
      </c>
      <c r="B13" s="163"/>
      <c r="C13" s="120"/>
      <c r="D13" s="114" t="s">
        <v>413</v>
      </c>
      <c r="E13" s="115">
        <v>1055094.83</v>
      </c>
      <c r="F13" s="116">
        <v>44089</v>
      </c>
      <c r="G13" s="117" t="str">
        <f t="shared" ca="1" si="0"/>
        <v>274 días</v>
      </c>
      <c r="H13" s="118" t="s">
        <v>24</v>
      </c>
      <c r="I13" s="114" t="s">
        <v>474</v>
      </c>
    </row>
    <row r="14" spans="1:9" ht="15" customHeight="1" x14ac:dyDescent="0.25">
      <c r="A14" s="162" t="s">
        <v>416</v>
      </c>
      <c r="B14" s="163"/>
      <c r="C14" s="120"/>
      <c r="D14" s="114" t="s">
        <v>417</v>
      </c>
      <c r="E14" s="115">
        <v>908884.25</v>
      </c>
      <c r="F14" s="116">
        <v>44174</v>
      </c>
      <c r="G14" s="117" t="str">
        <f t="shared" ca="1" si="0"/>
        <v>189 días</v>
      </c>
      <c r="H14" s="118" t="s">
        <v>24</v>
      </c>
      <c r="I14" s="114" t="s">
        <v>474</v>
      </c>
    </row>
    <row r="15" spans="1:9" ht="15" customHeight="1" x14ac:dyDescent="0.25">
      <c r="A15" s="162" t="s">
        <v>423</v>
      </c>
      <c r="B15" s="163"/>
      <c r="C15" s="120"/>
      <c r="D15" s="114" t="s">
        <v>424</v>
      </c>
      <c r="E15" s="115">
        <v>37907.5</v>
      </c>
      <c r="F15" s="116">
        <v>44321</v>
      </c>
      <c r="G15" s="117" t="str">
        <f t="shared" ca="1" si="0"/>
        <v>42 días</v>
      </c>
      <c r="H15" s="118" t="s">
        <v>24</v>
      </c>
      <c r="I15" s="114" t="s">
        <v>474</v>
      </c>
    </row>
    <row r="16" spans="1:9" ht="15" customHeight="1" x14ac:dyDescent="0.25">
      <c r="A16" s="162" t="s">
        <v>427</v>
      </c>
      <c r="B16" s="163"/>
      <c r="C16" s="120"/>
      <c r="D16" s="114" t="s">
        <v>417</v>
      </c>
      <c r="E16" s="115">
        <v>220400</v>
      </c>
      <c r="F16" s="116">
        <v>44183</v>
      </c>
      <c r="G16" s="117" t="str">
        <f t="shared" ca="1" si="0"/>
        <v>180 días</v>
      </c>
      <c r="H16" s="118" t="s">
        <v>24</v>
      </c>
      <c r="I16" s="114" t="s">
        <v>474</v>
      </c>
    </row>
    <row r="17" spans="1:9" ht="15" customHeight="1" x14ac:dyDescent="0.25">
      <c r="A17" s="162" t="s">
        <v>430</v>
      </c>
      <c r="B17" s="163"/>
      <c r="C17" s="120" t="s">
        <v>476</v>
      </c>
      <c r="D17" s="114" t="s">
        <v>417</v>
      </c>
      <c r="E17" s="115">
        <v>1921000</v>
      </c>
      <c r="F17" s="116">
        <v>44055</v>
      </c>
      <c r="G17" s="117" t="str">
        <f t="shared" ca="1" si="0"/>
        <v>308 días</v>
      </c>
      <c r="H17" s="118" t="s">
        <v>24</v>
      </c>
      <c r="I17" s="114" t="s">
        <v>470</v>
      </c>
    </row>
    <row r="18" spans="1:9" x14ac:dyDescent="0.25">
      <c r="A18" s="162" t="s">
        <v>461</v>
      </c>
      <c r="B18" s="163"/>
      <c r="C18" s="120" t="s">
        <v>477</v>
      </c>
      <c r="D18" s="114" t="s">
        <v>417</v>
      </c>
      <c r="E18" s="115">
        <v>374049</v>
      </c>
      <c r="F18" s="116">
        <v>44309</v>
      </c>
      <c r="G18" s="117" t="str">
        <f t="shared" ca="1" si="0"/>
        <v>54 días</v>
      </c>
      <c r="H18" s="118" t="s">
        <v>24</v>
      </c>
      <c r="I18" s="114" t="s">
        <v>470</v>
      </c>
    </row>
    <row r="19" spans="1:9" ht="15" customHeight="1" x14ac:dyDescent="0.25">
      <c r="A19" s="162" t="s">
        <v>462</v>
      </c>
      <c r="B19" s="163"/>
      <c r="C19" s="120" t="s">
        <v>478</v>
      </c>
      <c r="D19" s="114" t="s">
        <v>417</v>
      </c>
      <c r="E19" s="115">
        <v>793208</v>
      </c>
      <c r="F19" s="116">
        <v>44290</v>
      </c>
      <c r="G19" s="117" t="str">
        <f t="shared" ca="1" si="0"/>
        <v>73 días</v>
      </c>
      <c r="H19" s="118" t="s">
        <v>24</v>
      </c>
      <c r="I19" s="114" t="s">
        <v>470</v>
      </c>
    </row>
    <row r="20" spans="1:9" ht="15" customHeight="1" x14ac:dyDescent="0.25">
      <c r="A20" s="162" t="s">
        <v>445</v>
      </c>
      <c r="B20" s="163"/>
      <c r="C20" s="120"/>
      <c r="D20" s="114" t="s">
        <v>446</v>
      </c>
      <c r="E20" s="115">
        <v>349280</v>
      </c>
      <c r="F20" s="116">
        <v>44267</v>
      </c>
      <c r="G20" s="117" t="str">
        <f t="shared" ca="1" si="0"/>
        <v>96 días</v>
      </c>
      <c r="H20" s="118" t="s">
        <v>24</v>
      </c>
      <c r="I20" s="114" t="s">
        <v>474</v>
      </c>
    </row>
    <row r="21" spans="1:9" x14ac:dyDescent="0.25">
      <c r="A21" s="162" t="s">
        <v>447</v>
      </c>
      <c r="B21" s="163"/>
      <c r="C21" s="120" t="s">
        <v>479</v>
      </c>
      <c r="D21" s="114" t="s">
        <v>446</v>
      </c>
      <c r="E21" s="115">
        <v>919924</v>
      </c>
      <c r="F21" s="116">
        <v>44267</v>
      </c>
      <c r="G21" s="117" t="str">
        <f t="shared" ca="1" si="0"/>
        <v>96 días</v>
      </c>
      <c r="H21" s="118" t="s">
        <v>24</v>
      </c>
      <c r="I21" s="114" t="s">
        <v>470</v>
      </c>
    </row>
    <row r="22" spans="1:9" ht="15" customHeight="1" x14ac:dyDescent="0.25">
      <c r="A22" s="162" t="s">
        <v>430</v>
      </c>
      <c r="B22" s="163"/>
      <c r="C22" s="120" t="s">
        <v>480</v>
      </c>
      <c r="D22" s="114" t="s">
        <v>417</v>
      </c>
      <c r="E22" s="115">
        <v>330000</v>
      </c>
      <c r="F22" s="116">
        <v>44272</v>
      </c>
      <c r="G22" s="117" t="str">
        <f t="shared" ca="1" si="0"/>
        <v>91 días</v>
      </c>
      <c r="H22" s="118" t="s">
        <v>24</v>
      </c>
      <c r="I22" s="114" t="s">
        <v>470</v>
      </c>
    </row>
    <row r="23" spans="1:9" ht="15" customHeight="1" x14ac:dyDescent="0.25">
      <c r="A23" s="162" t="s">
        <v>459</v>
      </c>
      <c r="B23" s="163"/>
      <c r="C23" s="120"/>
      <c r="D23" s="114" t="s">
        <v>460</v>
      </c>
      <c r="E23" s="115">
        <v>77745.48</v>
      </c>
      <c r="F23" s="116">
        <v>44326</v>
      </c>
      <c r="G23" s="117" t="str">
        <f t="shared" ca="1" si="0"/>
        <v>37 días</v>
      </c>
      <c r="H23" s="118" t="s">
        <v>24</v>
      </c>
      <c r="I23" s="114" t="s">
        <v>481</v>
      </c>
    </row>
    <row r="24" spans="1:9" ht="17.25" customHeight="1" x14ac:dyDescent="0.25">
      <c r="A24" s="162" t="s">
        <v>464</v>
      </c>
      <c r="B24" s="163"/>
      <c r="C24" s="120" t="s">
        <v>482</v>
      </c>
      <c r="D24" s="114" t="s">
        <v>465</v>
      </c>
      <c r="E24" s="115">
        <v>456808.98</v>
      </c>
      <c r="F24" s="116">
        <v>44319</v>
      </c>
      <c r="G24" s="117" t="str">
        <f t="shared" ca="1" si="0"/>
        <v>44 días</v>
      </c>
      <c r="H24" s="118" t="s">
        <v>24</v>
      </c>
      <c r="I24" s="114" t="s">
        <v>470</v>
      </c>
    </row>
    <row r="25" spans="1:9" ht="18.75" customHeight="1" x14ac:dyDescent="0.25">
      <c r="A25" s="162" t="s">
        <v>467</v>
      </c>
      <c r="B25" s="163"/>
      <c r="C25" s="120" t="s">
        <v>483</v>
      </c>
      <c r="D25" s="114" t="s">
        <v>466</v>
      </c>
      <c r="E25" s="115">
        <v>14344876.859999999</v>
      </c>
      <c r="F25" s="116">
        <v>44336</v>
      </c>
      <c r="G25" s="117" t="str">
        <f t="shared" ca="1" si="0"/>
        <v>27 días</v>
      </c>
      <c r="H25" s="118" t="s">
        <v>24</v>
      </c>
      <c r="I25" s="114" t="s">
        <v>470</v>
      </c>
    </row>
    <row r="26" spans="1:9" x14ac:dyDescent="0.25">
      <c r="A26" s="162" t="s">
        <v>468</v>
      </c>
      <c r="B26" s="163"/>
      <c r="C26" s="120" t="s">
        <v>484</v>
      </c>
      <c r="D26" s="114" t="s">
        <v>466</v>
      </c>
      <c r="E26" s="115">
        <v>10970462.380000001</v>
      </c>
      <c r="F26" s="116">
        <v>44337</v>
      </c>
      <c r="G26" s="117" t="str">
        <f t="shared" ca="1" si="0"/>
        <v>26 días</v>
      </c>
      <c r="H26" s="118" t="s">
        <v>24</v>
      </c>
      <c r="I26" s="114" t="s">
        <v>470</v>
      </c>
    </row>
    <row r="27" spans="1:9" ht="15" customHeight="1" x14ac:dyDescent="0.25">
      <c r="A27" s="162" t="s">
        <v>402</v>
      </c>
      <c r="B27" s="163"/>
      <c r="C27" s="120"/>
      <c r="D27" s="114" t="s">
        <v>417</v>
      </c>
      <c r="E27" s="115">
        <v>82400</v>
      </c>
      <c r="F27" s="116">
        <v>44336</v>
      </c>
      <c r="G27" s="117" t="str">
        <f t="shared" ca="1" si="0"/>
        <v>27 días</v>
      </c>
      <c r="H27" s="118" t="s">
        <v>24</v>
      </c>
      <c r="I27" s="114" t="s">
        <v>474</v>
      </c>
    </row>
    <row r="28" spans="1:9" x14ac:dyDescent="0.25">
      <c r="A28" s="162" t="s">
        <v>89</v>
      </c>
      <c r="B28" s="163"/>
      <c r="C28" s="120" t="s">
        <v>485</v>
      </c>
      <c r="D28" s="114" t="s">
        <v>486</v>
      </c>
      <c r="E28" s="115"/>
      <c r="F28" s="116"/>
      <c r="G28" s="117" t="str">
        <f t="shared" ca="1" si="0"/>
        <v/>
      </c>
      <c r="H28" s="118"/>
      <c r="I28" s="114" t="s">
        <v>470</v>
      </c>
    </row>
  </sheetData>
  <mergeCells count="22">
    <mergeCell ref="A18:B18"/>
    <mergeCell ref="A13:B13"/>
    <mergeCell ref="A14:B14"/>
    <mergeCell ref="A15:B15"/>
    <mergeCell ref="A16:B16"/>
    <mergeCell ref="A17:B17"/>
    <mergeCell ref="A7:I7"/>
    <mergeCell ref="A8:I8"/>
    <mergeCell ref="A9:I9"/>
    <mergeCell ref="A11:B11"/>
    <mergeCell ref="A12:B12"/>
    <mergeCell ref="A10:I10"/>
    <mergeCell ref="A19:B19"/>
    <mergeCell ref="A20:B20"/>
    <mergeCell ref="A21:B21"/>
    <mergeCell ref="A22:B22"/>
    <mergeCell ref="A23:B23"/>
    <mergeCell ref="A28:B28"/>
    <mergeCell ref="A24:B24"/>
    <mergeCell ref="A25:B25"/>
    <mergeCell ref="A26:B26"/>
    <mergeCell ref="A27:B27"/>
  </mergeCells>
  <phoneticPr fontId="22" type="noConversion"/>
  <pageMargins left="0.7" right="0.7" top="0.75" bottom="0.75" header="0.3" footer="0.3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8077CA-55E3-403A-A489-7FFD1BB24AD0}">
          <x14:formula1>
            <xm:f>Referencias!$A$1:$A$9</xm:f>
          </x14:formula1>
          <xm:sqref>H12:H28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4DA03-2287-44A4-B31D-17F67CF52A53}">
  <dimension ref="A1:M502"/>
  <sheetViews>
    <sheetView showGridLines="0" topLeftCell="A28" zoomScale="95" zoomScaleNormal="95" workbookViewId="0">
      <selection activeCell="B33" sqref="B33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0.140625" style="1" customWidth="1"/>
    <col min="6" max="6" width="22.42578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129"/>
      <c r="C14" s="129"/>
      <c r="D14" s="129"/>
      <c r="E14" s="129"/>
      <c r="F14" s="129"/>
      <c r="G14" s="129"/>
      <c r="H14" s="129"/>
      <c r="I14" s="129"/>
      <c r="J14" s="129"/>
    </row>
    <row r="15" spans="2:10" s="22" customFormat="1" ht="12.75" x14ac:dyDescent="0.25">
      <c r="B15" s="93" t="s">
        <v>6</v>
      </c>
      <c r="C15" s="94">
        <v>2021</v>
      </c>
      <c r="D15" s="130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30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130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130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130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579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+F48-D25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+#REF!+F34+#REF!+#REF!+#REF!+#REF!+#REF!+#REF!+#REF!+#REF!+#REF!+#REF!+#REF!+#REF!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ht="24.75" customHeight="1" x14ac:dyDescent="0.25">
      <c r="B28" s="85" t="s">
        <v>34</v>
      </c>
      <c r="C28" s="47" t="s">
        <v>375</v>
      </c>
      <c r="D28" s="106" t="s">
        <v>401</v>
      </c>
      <c r="E28" s="47" t="s">
        <v>41</v>
      </c>
      <c r="F28" s="48">
        <v>161999.84</v>
      </c>
      <c r="G28" s="82">
        <v>43684</v>
      </c>
      <c r="H28" s="83" t="str">
        <f t="shared" ref="H28:H48" ca="1" si="0">IF($G28="","",IF((TODAY()-$G28)=1,(TODAY()-$G28)&amp;" día",IF((TODAY()-$G28)=-1,(TODAY()-$G28)&amp;" día",(TODAY()-$G28)&amp;" días")))</f>
        <v>1106 días</v>
      </c>
      <c r="I28" s="84" t="s">
        <v>26</v>
      </c>
      <c r="J28" s="47" t="s">
        <v>42</v>
      </c>
    </row>
    <row r="29" spans="2:10" ht="22.5" customHeight="1" x14ac:dyDescent="0.25">
      <c r="B29" s="85" t="s">
        <v>35</v>
      </c>
      <c r="C29" s="47" t="s">
        <v>375</v>
      </c>
      <c r="D29" s="106" t="s">
        <v>401</v>
      </c>
      <c r="E29" s="47" t="s">
        <v>41</v>
      </c>
      <c r="F29" s="48">
        <v>148449.35999999999</v>
      </c>
      <c r="G29" s="82">
        <v>43711</v>
      </c>
      <c r="H29" s="83" t="str">
        <f t="shared" ca="1" si="0"/>
        <v>1079 días</v>
      </c>
      <c r="I29" s="84" t="s">
        <v>26</v>
      </c>
      <c r="J29" s="47" t="s">
        <v>42</v>
      </c>
    </row>
    <row r="30" spans="2:10" ht="23.25" customHeight="1" x14ac:dyDescent="0.25">
      <c r="B30" s="85" t="s">
        <v>36</v>
      </c>
      <c r="C30" s="47" t="s">
        <v>375</v>
      </c>
      <c r="D30" s="106" t="s">
        <v>401</v>
      </c>
      <c r="E30" s="47" t="s">
        <v>41</v>
      </c>
      <c r="F30" s="48">
        <v>146193.51999999999</v>
      </c>
      <c r="G30" s="82">
        <v>43740</v>
      </c>
      <c r="H30" s="83" t="str">
        <f t="shared" ca="1" si="0"/>
        <v>1050 días</v>
      </c>
      <c r="I30" s="84" t="s">
        <v>26</v>
      </c>
      <c r="J30" s="47" t="s">
        <v>42</v>
      </c>
    </row>
    <row r="31" spans="2:10" ht="21.75" customHeight="1" x14ac:dyDescent="0.25">
      <c r="B31" s="85" t="s">
        <v>37</v>
      </c>
      <c r="C31" s="47" t="s">
        <v>375</v>
      </c>
      <c r="D31" s="106" t="s">
        <v>401</v>
      </c>
      <c r="E31" s="47" t="s">
        <v>41</v>
      </c>
      <c r="F31" s="48">
        <v>140486</v>
      </c>
      <c r="G31" s="82">
        <v>43775</v>
      </c>
      <c r="H31" s="83" t="str">
        <f t="shared" ca="1" si="0"/>
        <v>1015 días</v>
      </c>
      <c r="I31" s="84" t="s">
        <v>26</v>
      </c>
      <c r="J31" s="47" t="s">
        <v>42</v>
      </c>
    </row>
    <row r="32" spans="2:10" ht="21.75" customHeight="1" x14ac:dyDescent="0.25">
      <c r="B32" s="85" t="s">
        <v>457</v>
      </c>
      <c r="C32" s="47" t="s">
        <v>375</v>
      </c>
      <c r="D32" s="106" t="s">
        <v>401</v>
      </c>
      <c r="E32" s="47" t="s">
        <v>41</v>
      </c>
      <c r="F32" s="48">
        <v>70031.100000000006</v>
      </c>
      <c r="G32" s="82">
        <v>43800</v>
      </c>
      <c r="H32" s="83" t="str">
        <f t="shared" ca="1" si="0"/>
        <v>990 días</v>
      </c>
      <c r="I32" s="84" t="s">
        <v>26</v>
      </c>
      <c r="J32" s="47" t="s">
        <v>42</v>
      </c>
    </row>
    <row r="33" spans="2:10" ht="30" customHeight="1" x14ac:dyDescent="0.25">
      <c r="B33" s="85" t="s">
        <v>415</v>
      </c>
      <c r="C33" s="47" t="s">
        <v>378</v>
      </c>
      <c r="D33" s="107" t="s">
        <v>414</v>
      </c>
      <c r="E33" s="47" t="s">
        <v>413</v>
      </c>
      <c r="F33" s="48">
        <v>401264.46</v>
      </c>
      <c r="G33" s="82">
        <v>44095</v>
      </c>
      <c r="H33" s="83" t="str">
        <f t="shared" ca="1" si="0"/>
        <v>695 días</v>
      </c>
      <c r="I33" s="84" t="s">
        <v>24</v>
      </c>
      <c r="J33" s="47" t="s">
        <v>487</v>
      </c>
    </row>
    <row r="34" spans="2:10" ht="30" customHeight="1" x14ac:dyDescent="0.25">
      <c r="B34" s="85" t="s">
        <v>40</v>
      </c>
      <c r="C34" s="47" t="s">
        <v>44</v>
      </c>
      <c r="D34" s="107" t="s">
        <v>416</v>
      </c>
      <c r="E34" s="47" t="s">
        <v>417</v>
      </c>
      <c r="F34" s="48">
        <v>908884.25</v>
      </c>
      <c r="G34" s="82">
        <v>44174</v>
      </c>
      <c r="H34" s="83" t="str">
        <f t="shared" ca="1" si="0"/>
        <v>616 días</v>
      </c>
      <c r="I34" s="84" t="s">
        <v>24</v>
      </c>
      <c r="J34" s="47" t="s">
        <v>550</v>
      </c>
    </row>
    <row r="35" spans="2:10" ht="30" customHeight="1" x14ac:dyDescent="0.25">
      <c r="B35" s="85" t="s">
        <v>556</v>
      </c>
      <c r="C35" s="47" t="s">
        <v>552</v>
      </c>
      <c r="D35" s="107" t="s">
        <v>553</v>
      </c>
      <c r="E35" s="47" t="s">
        <v>554</v>
      </c>
      <c r="F35" s="48">
        <v>49554.46</v>
      </c>
      <c r="G35" s="82">
        <v>44536</v>
      </c>
      <c r="H35" s="83" t="str">
        <f t="shared" ca="1" si="0"/>
        <v>254 días</v>
      </c>
      <c r="I35" s="84" t="s">
        <v>24</v>
      </c>
      <c r="J35" s="47" t="s">
        <v>561</v>
      </c>
    </row>
    <row r="36" spans="2:10" ht="30" customHeight="1" x14ac:dyDescent="0.25">
      <c r="B36" s="85" t="s">
        <v>557</v>
      </c>
      <c r="C36" s="47" t="s">
        <v>552</v>
      </c>
      <c r="D36" s="107" t="s">
        <v>553</v>
      </c>
      <c r="E36" s="47" t="s">
        <v>554</v>
      </c>
      <c r="F36" s="48">
        <v>14876.06</v>
      </c>
      <c r="G36" s="82">
        <v>44536</v>
      </c>
      <c r="H36" s="83" t="str">
        <f t="shared" ca="1" si="0"/>
        <v>254 días</v>
      </c>
      <c r="I36" s="84" t="s">
        <v>24</v>
      </c>
      <c r="J36" s="47" t="s">
        <v>561</v>
      </c>
    </row>
    <row r="37" spans="2:10" ht="30" customHeight="1" x14ac:dyDescent="0.25">
      <c r="B37" s="85" t="s">
        <v>558</v>
      </c>
      <c r="C37" s="47" t="s">
        <v>552</v>
      </c>
      <c r="D37" s="107" t="s">
        <v>553</v>
      </c>
      <c r="E37" s="47" t="s">
        <v>554</v>
      </c>
      <c r="F37" s="48">
        <v>12686.51</v>
      </c>
      <c r="G37" s="82">
        <v>44536</v>
      </c>
      <c r="H37" s="83" t="str">
        <f t="shared" ca="1" si="0"/>
        <v>254 días</v>
      </c>
      <c r="I37" s="84" t="s">
        <v>24</v>
      </c>
      <c r="J37" s="47" t="s">
        <v>561</v>
      </c>
    </row>
    <row r="38" spans="2:10" ht="30" customHeight="1" x14ac:dyDescent="0.25">
      <c r="B38" s="85" t="s">
        <v>555</v>
      </c>
      <c r="C38" s="47" t="s">
        <v>552</v>
      </c>
      <c r="D38" s="107" t="s">
        <v>553</v>
      </c>
      <c r="E38" s="47" t="s">
        <v>554</v>
      </c>
      <c r="F38" s="48">
        <v>48274.54</v>
      </c>
      <c r="G38" s="82">
        <v>44536</v>
      </c>
      <c r="H38" s="83" t="str">
        <f t="shared" ca="1" si="0"/>
        <v>254 días</v>
      </c>
      <c r="I38" s="84" t="s">
        <v>24</v>
      </c>
      <c r="J38" s="47" t="s">
        <v>561</v>
      </c>
    </row>
    <row r="39" spans="2:10" ht="30" customHeight="1" x14ac:dyDescent="0.25">
      <c r="B39" s="85" t="s">
        <v>560</v>
      </c>
      <c r="C39" s="47" t="s">
        <v>552</v>
      </c>
      <c r="D39" s="107" t="s">
        <v>553</v>
      </c>
      <c r="E39" s="47" t="s">
        <v>554</v>
      </c>
      <c r="F39" s="48">
        <v>15662.29</v>
      </c>
      <c r="G39" s="82">
        <v>44536</v>
      </c>
      <c r="H39" s="83" t="str">
        <f t="shared" ca="1" si="0"/>
        <v>254 días</v>
      </c>
      <c r="I39" s="84" t="s">
        <v>24</v>
      </c>
      <c r="J39" s="47" t="s">
        <v>561</v>
      </c>
    </row>
    <row r="40" spans="2:10" ht="30" customHeight="1" x14ac:dyDescent="0.25">
      <c r="B40" s="85" t="s">
        <v>559</v>
      </c>
      <c r="C40" s="47" t="s">
        <v>552</v>
      </c>
      <c r="D40" s="107" t="s">
        <v>553</v>
      </c>
      <c r="E40" s="47" t="s">
        <v>554</v>
      </c>
      <c r="F40" s="48">
        <v>13356.01</v>
      </c>
      <c r="G40" s="82">
        <v>44536</v>
      </c>
      <c r="H40" s="83" t="str">
        <f t="shared" ca="1" si="0"/>
        <v>254 días</v>
      </c>
      <c r="I40" s="84" t="s">
        <v>24</v>
      </c>
      <c r="J40" s="47" t="s">
        <v>561</v>
      </c>
    </row>
    <row r="41" spans="2:10" ht="30" customHeight="1" x14ac:dyDescent="0.25">
      <c r="B41" s="85" t="s">
        <v>551</v>
      </c>
      <c r="C41" s="47" t="s">
        <v>552</v>
      </c>
      <c r="D41" s="107" t="s">
        <v>553</v>
      </c>
      <c r="E41" s="47" t="s">
        <v>554</v>
      </c>
      <c r="F41" s="48">
        <v>50820.88</v>
      </c>
      <c r="G41" s="82">
        <v>44536</v>
      </c>
      <c r="H41" s="83" t="str">
        <f t="shared" ca="1" si="0"/>
        <v>254 días</v>
      </c>
      <c r="I41" s="84" t="s">
        <v>24</v>
      </c>
      <c r="J41" s="47" t="s">
        <v>561</v>
      </c>
    </row>
    <row r="42" spans="2:10" ht="30" customHeight="1" x14ac:dyDescent="0.25">
      <c r="B42" s="85" t="s">
        <v>562</v>
      </c>
      <c r="C42" s="47" t="s">
        <v>552</v>
      </c>
      <c r="D42" s="107" t="s">
        <v>563</v>
      </c>
      <c r="E42" s="47" t="s">
        <v>564</v>
      </c>
      <c r="F42" s="48">
        <v>79186.720000000001</v>
      </c>
      <c r="G42" s="82">
        <v>44532</v>
      </c>
      <c r="H42" s="83" t="str">
        <f t="shared" ca="1" si="0"/>
        <v>258 días</v>
      </c>
      <c r="I42" s="84" t="s">
        <v>24</v>
      </c>
      <c r="J42" s="47" t="s">
        <v>561</v>
      </c>
    </row>
    <row r="43" spans="2:10" ht="30" customHeight="1" x14ac:dyDescent="0.25">
      <c r="B43" s="85" t="s">
        <v>565</v>
      </c>
      <c r="C43" s="47" t="s">
        <v>552</v>
      </c>
      <c r="D43" s="107" t="s">
        <v>566</v>
      </c>
      <c r="E43" s="47" t="s">
        <v>567</v>
      </c>
      <c r="F43" s="48">
        <v>96017.67</v>
      </c>
      <c r="G43" s="82">
        <v>44543</v>
      </c>
      <c r="H43" s="83" t="str">
        <f t="shared" ca="1" si="0"/>
        <v>247 días</v>
      </c>
      <c r="I43" s="84" t="s">
        <v>24</v>
      </c>
      <c r="J43" s="47" t="s">
        <v>561</v>
      </c>
    </row>
    <row r="44" spans="2:10" ht="30" customHeight="1" x14ac:dyDescent="0.25">
      <c r="B44" s="85" t="s">
        <v>568</v>
      </c>
      <c r="C44" s="47" t="s">
        <v>552</v>
      </c>
      <c r="D44" s="107" t="s">
        <v>569</v>
      </c>
      <c r="E44" s="47" t="s">
        <v>564</v>
      </c>
      <c r="F44" s="48">
        <v>107198.99</v>
      </c>
      <c r="G44" s="82">
        <v>44538</v>
      </c>
      <c r="H44" s="83" t="str">
        <f t="shared" ca="1" si="0"/>
        <v>252 días</v>
      </c>
      <c r="I44" s="84" t="s">
        <v>24</v>
      </c>
      <c r="J44" s="47" t="s">
        <v>561</v>
      </c>
    </row>
    <row r="45" spans="2:10" ht="30" customHeight="1" x14ac:dyDescent="0.25">
      <c r="B45" s="85" t="s">
        <v>570</v>
      </c>
      <c r="C45" s="47" t="s">
        <v>552</v>
      </c>
      <c r="D45" s="107" t="s">
        <v>569</v>
      </c>
      <c r="E45" s="47" t="s">
        <v>564</v>
      </c>
      <c r="F45" s="48">
        <v>394251.31</v>
      </c>
      <c r="G45" s="82">
        <v>44538</v>
      </c>
      <c r="H45" s="83" t="str">
        <f t="shared" ca="1" si="0"/>
        <v>252 días</v>
      </c>
      <c r="I45" s="84" t="s">
        <v>24</v>
      </c>
      <c r="J45" s="47" t="s">
        <v>561</v>
      </c>
    </row>
    <row r="46" spans="2:10" ht="30" customHeight="1" x14ac:dyDescent="0.25">
      <c r="B46" s="85" t="s">
        <v>571</v>
      </c>
      <c r="C46" s="47" t="s">
        <v>552</v>
      </c>
      <c r="D46" s="107" t="s">
        <v>569</v>
      </c>
      <c r="E46" s="47" t="s">
        <v>564</v>
      </c>
      <c r="F46" s="48">
        <v>109368.37</v>
      </c>
      <c r="G46" s="82">
        <v>44538</v>
      </c>
      <c r="H46" s="83" t="str">
        <f t="shared" ca="1" si="0"/>
        <v>252 días</v>
      </c>
      <c r="I46" s="84" t="s">
        <v>24</v>
      </c>
      <c r="J46" s="47" t="s">
        <v>561</v>
      </c>
    </row>
    <row r="47" spans="2:10" x14ac:dyDescent="0.25">
      <c r="B47" s="121"/>
      <c r="C47" s="47"/>
      <c r="D47" s="107"/>
      <c r="E47" s="47"/>
      <c r="F47" s="48"/>
      <c r="G47" s="82"/>
      <c r="H47" s="83"/>
      <c r="I47" s="84"/>
      <c r="J47" s="47"/>
    </row>
    <row r="48" spans="2:10" x14ac:dyDescent="0.25">
      <c r="B48" s="85"/>
      <c r="C48" s="47"/>
      <c r="D48" s="107"/>
      <c r="E48" s="47"/>
      <c r="F48" s="48">
        <f>SUM(F28:F46)</f>
        <v>2968562.3400000003</v>
      </c>
      <c r="G48" s="82"/>
      <c r="H48" s="83" t="str">
        <f t="shared" ca="1" si="0"/>
        <v/>
      </c>
      <c r="I48" s="84"/>
      <c r="J48" s="47"/>
    </row>
    <row r="49" spans="4:4" x14ac:dyDescent="0.25"/>
    <row r="50" spans="4:4" x14ac:dyDescent="0.25"/>
    <row r="51" spans="4:4" x14ac:dyDescent="0.25"/>
    <row r="52" spans="4:4" x14ac:dyDescent="0.25"/>
    <row r="53" spans="4:4" x14ac:dyDescent="0.25"/>
    <row r="54" spans="4:4" x14ac:dyDescent="0.25">
      <c r="D54" s="1" t="s">
        <v>488</v>
      </c>
    </row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</sheetData>
  <sheetProtection sort="0"/>
  <mergeCells count="13">
    <mergeCell ref="E17:J17"/>
    <mergeCell ref="B10:J10"/>
    <mergeCell ref="B11:J11"/>
    <mergeCell ref="B12:J12"/>
    <mergeCell ref="B13:J13"/>
    <mergeCell ref="E16:J16"/>
    <mergeCell ref="B25:C25"/>
    <mergeCell ref="E18:J18"/>
    <mergeCell ref="E19:J19"/>
    <mergeCell ref="B20:J20"/>
    <mergeCell ref="B22:J22"/>
    <mergeCell ref="D23:F23"/>
    <mergeCell ref="B24:C24"/>
  </mergeCells>
  <phoneticPr fontId="22" type="noConversion"/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86D58DC-06B7-4E83-955B-0715D7114147}">
          <x14:formula1>
            <xm:f>Referencias!$A$1:$A$9</xm:f>
          </x14:formula1>
          <xm:sqref>F49:F1048576 I28:I48</xm:sqref>
        </x14:dataValidation>
        <x14:dataValidation type="list" allowBlank="1" showInputMessage="1" showErrorMessage="1" xr:uid="{C985D0A7-5196-4375-BE9A-60785C13BDC3}">
          <x14:formula1>
            <xm:f>Referencias!$E$1:$E$6</xm:f>
          </x14:formula1>
          <xm:sqref>C28:C48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71914-18B1-4D54-B553-B33796B65FBD}">
  <dimension ref="A1:M509"/>
  <sheetViews>
    <sheetView showGridLines="0" view="pageBreakPreview" topLeftCell="A19" zoomScale="60" zoomScaleNormal="95" workbookViewId="0">
      <selection activeCell="J23" sqref="J23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2.42578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131"/>
      <c r="C14" s="131"/>
      <c r="D14" s="131"/>
      <c r="E14" s="131"/>
      <c r="F14" s="131"/>
      <c r="G14" s="131"/>
      <c r="H14" s="131"/>
      <c r="I14" s="131"/>
      <c r="J14" s="131"/>
    </row>
    <row r="15" spans="2:10" s="22" customFormat="1" ht="12.75" x14ac:dyDescent="0.25">
      <c r="B15" s="93" t="s">
        <v>6</v>
      </c>
      <c r="C15" s="94">
        <v>2021</v>
      </c>
      <c r="D15" s="132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32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132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132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132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507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+F54-D25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+#REF!+F40+#REF!+#REF!+#REF!+#REF!+#REF!+#REF!+#REF!+#REF!+#REF!+#REF!+#REF!+#REF!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40</v>
      </c>
      <c r="C28" s="134" t="s">
        <v>44</v>
      </c>
      <c r="D28" s="135" t="s">
        <v>589</v>
      </c>
      <c r="E28" s="134" t="s">
        <v>417</v>
      </c>
      <c r="F28" s="140">
        <v>908884.25</v>
      </c>
      <c r="G28" s="137">
        <v>44174</v>
      </c>
      <c r="H28" s="138" t="str">
        <f t="shared" ref="H28:H54" ca="1" si="0">IF($G28="","",IF((TODAY()-$G28)=1,(TODAY()-$G28)&amp;" día",IF((TODAY()-$G28)=-1,(TODAY()-$G28)&amp;" día",(TODAY()-$G28)&amp;" días")))</f>
        <v>616 días</v>
      </c>
      <c r="I28" s="139" t="s">
        <v>24</v>
      </c>
      <c r="J28" s="134" t="s">
        <v>550</v>
      </c>
    </row>
    <row r="29" spans="2:10" s="25" customFormat="1" ht="34.5" customHeight="1" x14ac:dyDescent="0.25">
      <c r="B29" s="133" t="s">
        <v>415</v>
      </c>
      <c r="C29" s="134" t="s">
        <v>378</v>
      </c>
      <c r="D29" s="135" t="s">
        <v>587</v>
      </c>
      <c r="E29" s="134" t="s">
        <v>413</v>
      </c>
      <c r="F29" s="140">
        <v>401264.46</v>
      </c>
      <c r="G29" s="137">
        <v>44095</v>
      </c>
      <c r="H29" s="138" t="str">
        <f t="shared" ca="1" si="0"/>
        <v>695 días</v>
      </c>
      <c r="I29" s="139" t="s">
        <v>24</v>
      </c>
      <c r="J29" s="134" t="s">
        <v>607</v>
      </c>
    </row>
    <row r="30" spans="2:10" s="25" customFormat="1" ht="34.5" customHeight="1" x14ac:dyDescent="0.25">
      <c r="B30" s="133" t="s">
        <v>593</v>
      </c>
      <c r="C30" s="134" t="s">
        <v>43</v>
      </c>
      <c r="D30" s="135" t="s">
        <v>594</v>
      </c>
      <c r="E30" s="134" t="s">
        <v>595</v>
      </c>
      <c r="F30" s="140">
        <v>129706.13</v>
      </c>
      <c r="G30" s="137">
        <v>44221</v>
      </c>
      <c r="H30" s="138" t="str">
        <f t="shared" ca="1" si="0"/>
        <v>569 días</v>
      </c>
      <c r="I30" s="139" t="s">
        <v>24</v>
      </c>
      <c r="J30" s="134" t="s">
        <v>493</v>
      </c>
    </row>
    <row r="31" spans="2:10" s="25" customFormat="1" ht="34.5" customHeight="1" x14ac:dyDescent="0.25">
      <c r="B31" s="133" t="s">
        <v>38</v>
      </c>
      <c r="C31" s="134" t="s">
        <v>378</v>
      </c>
      <c r="D31" s="135" t="s">
        <v>588</v>
      </c>
      <c r="E31" s="134" t="s">
        <v>413</v>
      </c>
      <c r="F31" s="140">
        <v>3599097.84</v>
      </c>
      <c r="G31" s="137">
        <v>44543</v>
      </c>
      <c r="H31" s="138" t="str">
        <f t="shared" ca="1" si="0"/>
        <v>247 días</v>
      </c>
      <c r="I31" s="139" t="s">
        <v>24</v>
      </c>
      <c r="J31" s="134" t="s">
        <v>493</v>
      </c>
    </row>
    <row r="32" spans="2:10" s="25" customFormat="1" ht="34.5" customHeight="1" x14ac:dyDescent="0.25">
      <c r="B32" s="133" t="s">
        <v>39</v>
      </c>
      <c r="C32" s="134" t="s">
        <v>378</v>
      </c>
      <c r="D32" s="135" t="s">
        <v>583</v>
      </c>
      <c r="E32" s="134" t="s">
        <v>584</v>
      </c>
      <c r="F32" s="140">
        <v>2055754.62</v>
      </c>
      <c r="G32" s="137">
        <v>44550</v>
      </c>
      <c r="H32" s="138" t="str">
        <f t="shared" ca="1" si="0"/>
        <v>240 días</v>
      </c>
      <c r="I32" s="139" t="s">
        <v>24</v>
      </c>
      <c r="J32" s="134" t="s">
        <v>493</v>
      </c>
    </row>
    <row r="33" spans="2:10" s="25" customFormat="1" ht="34.5" customHeight="1" x14ac:dyDescent="0.25">
      <c r="B33" s="133" t="s">
        <v>585</v>
      </c>
      <c r="C33" s="134" t="s">
        <v>43</v>
      </c>
      <c r="D33" s="135" t="s">
        <v>586</v>
      </c>
      <c r="E33" s="134" t="s">
        <v>590</v>
      </c>
      <c r="F33" s="140">
        <v>76348.81</v>
      </c>
      <c r="G33" s="137">
        <v>44542</v>
      </c>
      <c r="H33" s="138" t="str">
        <f t="shared" ca="1" si="0"/>
        <v>248 días</v>
      </c>
      <c r="I33" s="139" t="s">
        <v>24</v>
      </c>
      <c r="J33" s="134" t="s">
        <v>493</v>
      </c>
    </row>
    <row r="34" spans="2:10" ht="24.75" customHeight="1" x14ac:dyDescent="0.25">
      <c r="B34" s="133" t="s">
        <v>572</v>
      </c>
      <c r="C34" s="134" t="s">
        <v>43</v>
      </c>
      <c r="D34" s="135" t="s">
        <v>573</v>
      </c>
      <c r="E34" s="134" t="s">
        <v>574</v>
      </c>
      <c r="F34" s="140">
        <v>966997.02</v>
      </c>
      <c r="G34" s="137">
        <v>44566</v>
      </c>
      <c r="H34" s="138" t="str">
        <f t="shared" ca="1" si="0"/>
        <v>224 días</v>
      </c>
      <c r="I34" s="139" t="s">
        <v>575</v>
      </c>
      <c r="J34" s="134" t="s">
        <v>493</v>
      </c>
    </row>
    <row r="35" spans="2:10" ht="22.5" customHeight="1" x14ac:dyDescent="0.25">
      <c r="B35" s="133" t="s">
        <v>576</v>
      </c>
      <c r="C35" s="134" t="s">
        <v>44</v>
      </c>
      <c r="D35" s="135" t="s">
        <v>444</v>
      </c>
      <c r="E35" s="134" t="s">
        <v>578</v>
      </c>
      <c r="F35" s="140">
        <v>575000</v>
      </c>
      <c r="G35" s="137">
        <v>44573</v>
      </c>
      <c r="H35" s="138" t="str">
        <f t="shared" ca="1" si="0"/>
        <v>217 días</v>
      </c>
      <c r="I35" s="139" t="s">
        <v>575</v>
      </c>
      <c r="J35" s="134" t="s">
        <v>493</v>
      </c>
    </row>
    <row r="36" spans="2:10" ht="23.25" customHeight="1" x14ac:dyDescent="0.25">
      <c r="B36" s="133" t="s">
        <v>577</v>
      </c>
      <c r="C36" s="134" t="s">
        <v>44</v>
      </c>
      <c r="D36" s="135" t="s">
        <v>444</v>
      </c>
      <c r="E36" s="134" t="s">
        <v>578</v>
      </c>
      <c r="F36" s="140">
        <v>623760</v>
      </c>
      <c r="G36" s="137">
        <v>44573</v>
      </c>
      <c r="H36" s="138" t="str">
        <f t="shared" ca="1" si="0"/>
        <v>217 días</v>
      </c>
      <c r="I36" s="139" t="s">
        <v>575</v>
      </c>
      <c r="J36" s="134" t="s">
        <v>493</v>
      </c>
    </row>
    <row r="37" spans="2:10" ht="21.75" customHeight="1" x14ac:dyDescent="0.25">
      <c r="B37" s="133" t="s">
        <v>580</v>
      </c>
      <c r="C37" s="134" t="s">
        <v>44</v>
      </c>
      <c r="D37" s="135" t="s">
        <v>444</v>
      </c>
      <c r="E37" s="134" t="s">
        <v>578</v>
      </c>
      <c r="F37" s="140">
        <v>617780</v>
      </c>
      <c r="G37" s="137">
        <v>44575</v>
      </c>
      <c r="H37" s="138" t="str">
        <f t="shared" ca="1" si="0"/>
        <v>215 días</v>
      </c>
      <c r="I37" s="139" t="s">
        <v>575</v>
      </c>
      <c r="J37" s="134" t="s">
        <v>493</v>
      </c>
    </row>
    <row r="38" spans="2:10" ht="21.75" customHeight="1" x14ac:dyDescent="0.25">
      <c r="B38" s="133" t="s">
        <v>581</v>
      </c>
      <c r="C38" s="134" t="s">
        <v>43</v>
      </c>
      <c r="D38" s="135" t="s">
        <v>582</v>
      </c>
      <c r="E38" s="134" t="s">
        <v>621</v>
      </c>
      <c r="F38" s="140">
        <v>175443.19</v>
      </c>
      <c r="G38" s="137">
        <v>44594</v>
      </c>
      <c r="H38" s="138" t="str">
        <f t="shared" ca="1" si="0"/>
        <v>196 días</v>
      </c>
      <c r="I38" s="139" t="s">
        <v>575</v>
      </c>
      <c r="J38" s="134" t="s">
        <v>493</v>
      </c>
    </row>
    <row r="39" spans="2:10" ht="30" customHeight="1" x14ac:dyDescent="0.25">
      <c r="B39" s="133" t="s">
        <v>422</v>
      </c>
      <c r="C39" s="134" t="s">
        <v>43</v>
      </c>
      <c r="D39" s="135" t="s">
        <v>591</v>
      </c>
      <c r="E39" s="134" t="s">
        <v>592</v>
      </c>
      <c r="F39" s="140">
        <v>27012550.399999999</v>
      </c>
      <c r="G39" s="137">
        <v>44580</v>
      </c>
      <c r="H39" s="138" t="str">
        <f t="shared" ca="1" si="0"/>
        <v>210 días</v>
      </c>
      <c r="I39" s="139" t="s">
        <v>575</v>
      </c>
      <c r="J39" s="134" t="s">
        <v>493</v>
      </c>
    </row>
    <row r="40" spans="2:10" ht="30" customHeight="1" x14ac:dyDescent="0.25">
      <c r="B40" s="133" t="s">
        <v>596</v>
      </c>
      <c r="C40" s="134" t="s">
        <v>43</v>
      </c>
      <c r="D40" s="135" t="s">
        <v>598</v>
      </c>
      <c r="E40" s="134" t="s">
        <v>597</v>
      </c>
      <c r="F40" s="140">
        <v>56592.800000000003</v>
      </c>
      <c r="G40" s="137">
        <v>44602</v>
      </c>
      <c r="H40" s="138" t="str">
        <f t="shared" ca="1" si="0"/>
        <v>188 días</v>
      </c>
      <c r="I40" s="139" t="s">
        <v>575</v>
      </c>
      <c r="J40" s="134" t="s">
        <v>493</v>
      </c>
    </row>
    <row r="41" spans="2:10" ht="30" customHeight="1" x14ac:dyDescent="0.25">
      <c r="B41" s="133" t="s">
        <v>606</v>
      </c>
      <c r="C41" s="134" t="s">
        <v>43</v>
      </c>
      <c r="D41" s="135" t="s">
        <v>599</v>
      </c>
      <c r="E41" s="134" t="s">
        <v>597</v>
      </c>
      <c r="F41" s="140">
        <v>58410</v>
      </c>
      <c r="G41" s="137">
        <v>44602</v>
      </c>
      <c r="H41" s="138" t="str">
        <f t="shared" ca="1" si="0"/>
        <v>188 días</v>
      </c>
      <c r="I41" s="139" t="s">
        <v>575</v>
      </c>
      <c r="J41" s="134" t="s">
        <v>493</v>
      </c>
    </row>
    <row r="42" spans="2:10" ht="30" customHeight="1" x14ac:dyDescent="0.25">
      <c r="B42" s="133" t="s">
        <v>600</v>
      </c>
      <c r="C42" s="134" t="s">
        <v>43</v>
      </c>
      <c r="D42" s="135" t="s">
        <v>601</v>
      </c>
      <c r="E42" s="134" t="s">
        <v>602</v>
      </c>
      <c r="F42" s="140">
        <v>1164372.6499999999</v>
      </c>
      <c r="G42" s="137">
        <v>44602</v>
      </c>
      <c r="H42" s="138" t="str">
        <f t="shared" ca="1" si="0"/>
        <v>188 días</v>
      </c>
      <c r="I42" s="139" t="s">
        <v>575</v>
      </c>
      <c r="J42" s="134" t="s">
        <v>493</v>
      </c>
    </row>
    <row r="43" spans="2:10" ht="30" customHeight="1" x14ac:dyDescent="0.25">
      <c r="B43" s="133" t="s">
        <v>603</v>
      </c>
      <c r="C43" s="134" t="s">
        <v>43</v>
      </c>
      <c r="D43" s="135" t="s">
        <v>604</v>
      </c>
      <c r="E43" s="134" t="s">
        <v>605</v>
      </c>
      <c r="F43" s="140">
        <v>36455.519999999997</v>
      </c>
      <c r="G43" s="137">
        <v>44602</v>
      </c>
      <c r="H43" s="138" t="str">
        <f t="shared" ca="1" si="0"/>
        <v>188 días</v>
      </c>
      <c r="I43" s="139" t="s">
        <v>575</v>
      </c>
      <c r="J43" s="134" t="s">
        <v>493</v>
      </c>
    </row>
    <row r="44" spans="2:10" ht="30" customHeight="1" x14ac:dyDescent="0.25">
      <c r="B44" s="133" t="s">
        <v>608</v>
      </c>
      <c r="C44" s="134" t="s">
        <v>43</v>
      </c>
      <c r="D44" s="135" t="s">
        <v>611</v>
      </c>
      <c r="E44" s="134" t="s">
        <v>612</v>
      </c>
      <c r="F44" s="140">
        <v>12720</v>
      </c>
      <c r="G44" s="137">
        <v>44587</v>
      </c>
      <c r="H44" s="138" t="str">
        <f t="shared" ca="1" si="0"/>
        <v>203 días</v>
      </c>
      <c r="I44" s="139" t="s">
        <v>575</v>
      </c>
      <c r="J44" s="134" t="s">
        <v>493</v>
      </c>
    </row>
    <row r="45" spans="2:10" ht="30" customHeight="1" x14ac:dyDescent="0.25">
      <c r="B45" s="133" t="s">
        <v>609</v>
      </c>
      <c r="C45" s="134" t="s">
        <v>43</v>
      </c>
      <c r="D45" s="135" t="s">
        <v>611</v>
      </c>
      <c r="E45" s="134" t="s">
        <v>613</v>
      </c>
      <c r="F45" s="140">
        <v>29410</v>
      </c>
      <c r="G45" s="137">
        <v>44607</v>
      </c>
      <c r="H45" s="138" t="str">
        <f t="shared" ca="1" si="0"/>
        <v>183 días</v>
      </c>
      <c r="I45" s="139" t="s">
        <v>575</v>
      </c>
      <c r="J45" s="134" t="s">
        <v>493</v>
      </c>
    </row>
    <row r="46" spans="2:10" ht="30" customHeight="1" x14ac:dyDescent="0.25">
      <c r="B46" s="133" t="s">
        <v>610</v>
      </c>
      <c r="C46" s="134" t="s">
        <v>43</v>
      </c>
      <c r="D46" s="135" t="s">
        <v>611</v>
      </c>
      <c r="E46" s="134" t="s">
        <v>612</v>
      </c>
      <c r="F46" s="140">
        <v>12720</v>
      </c>
      <c r="G46" s="137">
        <v>44607</v>
      </c>
      <c r="H46" s="138" t="str">
        <f t="shared" ca="1" si="0"/>
        <v>183 días</v>
      </c>
      <c r="I46" s="139" t="s">
        <v>575</v>
      </c>
      <c r="J46" s="134" t="s">
        <v>493</v>
      </c>
    </row>
    <row r="47" spans="2:10" ht="30" customHeight="1" x14ac:dyDescent="0.25">
      <c r="B47" s="133" t="s">
        <v>577</v>
      </c>
      <c r="C47" s="134" t="s">
        <v>44</v>
      </c>
      <c r="D47" s="135" t="s">
        <v>614</v>
      </c>
      <c r="E47" s="134" t="s">
        <v>578</v>
      </c>
      <c r="F47" s="140">
        <v>107938</v>
      </c>
      <c r="G47" s="137">
        <v>44608</v>
      </c>
      <c r="H47" s="138" t="str">
        <f t="shared" ca="1" si="0"/>
        <v>182 días</v>
      </c>
      <c r="I47" s="139" t="s">
        <v>575</v>
      </c>
      <c r="J47" s="134" t="s">
        <v>615</v>
      </c>
    </row>
    <row r="48" spans="2:10" ht="30" customHeight="1" x14ac:dyDescent="0.25">
      <c r="B48" s="133" t="s">
        <v>616</v>
      </c>
      <c r="C48" s="134" t="s">
        <v>43</v>
      </c>
      <c r="D48" s="135" t="s">
        <v>617</v>
      </c>
      <c r="E48" s="134" t="s">
        <v>618</v>
      </c>
      <c r="F48" s="136">
        <v>17811.86</v>
      </c>
      <c r="G48" s="137">
        <v>44613</v>
      </c>
      <c r="H48" s="138" t="str">
        <f t="shared" ca="1" si="0"/>
        <v>177 días</v>
      </c>
      <c r="I48" s="139" t="s">
        <v>575</v>
      </c>
      <c r="J48" s="134" t="s">
        <v>493</v>
      </c>
    </row>
    <row r="49" spans="2:10" ht="30" customHeight="1" x14ac:dyDescent="0.25">
      <c r="B49" s="133" t="s">
        <v>46</v>
      </c>
      <c r="C49" s="134" t="s">
        <v>44</v>
      </c>
      <c r="D49" s="135" t="s">
        <v>619</v>
      </c>
      <c r="E49" s="134" t="s">
        <v>620</v>
      </c>
      <c r="F49" s="136">
        <v>308000</v>
      </c>
      <c r="G49" s="137">
        <v>44613</v>
      </c>
      <c r="H49" s="138" t="str">
        <f t="shared" ca="1" si="0"/>
        <v>177 días</v>
      </c>
      <c r="I49" s="139" t="s">
        <v>24</v>
      </c>
      <c r="J49" s="134" t="s">
        <v>493</v>
      </c>
    </row>
    <row r="50" spans="2:10" ht="30" customHeight="1" x14ac:dyDescent="0.25">
      <c r="B50" s="133"/>
      <c r="C50" s="134"/>
      <c r="D50" s="135"/>
      <c r="E50" s="134"/>
      <c r="F50" s="136"/>
      <c r="G50" s="137"/>
      <c r="H50" s="138" t="str">
        <f t="shared" ca="1" si="0"/>
        <v/>
      </c>
      <c r="I50" s="139"/>
      <c r="J50" s="134"/>
    </row>
    <row r="51" spans="2:10" ht="30" customHeight="1" x14ac:dyDescent="0.25">
      <c r="B51" s="133"/>
      <c r="C51" s="134"/>
      <c r="D51" s="135"/>
      <c r="E51" s="134"/>
      <c r="F51" s="136"/>
      <c r="G51" s="137"/>
      <c r="H51" s="138" t="str">
        <f t="shared" ca="1" si="0"/>
        <v/>
      </c>
      <c r="I51" s="139"/>
      <c r="J51" s="134"/>
    </row>
    <row r="52" spans="2:10" ht="30" customHeight="1" x14ac:dyDescent="0.25">
      <c r="B52" s="133"/>
      <c r="C52" s="134"/>
      <c r="D52" s="135"/>
      <c r="E52" s="134"/>
      <c r="F52" s="136"/>
      <c r="G52" s="137"/>
      <c r="H52" s="138" t="str">
        <f t="shared" ca="1" si="0"/>
        <v/>
      </c>
      <c r="I52" s="139"/>
      <c r="J52" s="134"/>
    </row>
    <row r="53" spans="2:10" ht="18" x14ac:dyDescent="0.25">
      <c r="B53" s="133"/>
      <c r="C53" s="134"/>
      <c r="D53" s="135"/>
      <c r="E53" s="134"/>
      <c r="F53" s="136"/>
      <c r="G53" s="137"/>
      <c r="H53" s="138" t="str">
        <f t="shared" ca="1" si="0"/>
        <v/>
      </c>
      <c r="I53" s="139"/>
      <c r="J53" s="134"/>
    </row>
    <row r="54" spans="2:10" ht="18" x14ac:dyDescent="0.25">
      <c r="B54" s="133"/>
      <c r="C54" s="134"/>
      <c r="D54" s="135"/>
      <c r="E54" s="134"/>
      <c r="F54" s="140">
        <f>SUM(F28:F53)</f>
        <v>38947017.549999997</v>
      </c>
      <c r="G54" s="137"/>
      <c r="H54" s="138" t="str">
        <f t="shared" ca="1" si="0"/>
        <v/>
      </c>
      <c r="I54" s="139"/>
      <c r="J54" s="134"/>
    </row>
    <row r="55" spans="2:10" x14ac:dyDescent="0.25"/>
    <row r="56" spans="2:10" x14ac:dyDescent="0.25"/>
    <row r="57" spans="2:10" x14ac:dyDescent="0.25"/>
    <row r="58" spans="2:10" x14ac:dyDescent="0.25"/>
    <row r="59" spans="2:10" x14ac:dyDescent="0.25"/>
    <row r="60" spans="2:10" x14ac:dyDescent="0.25">
      <c r="D60" s="1" t="s">
        <v>488</v>
      </c>
    </row>
    <row r="61" spans="2:10" x14ac:dyDescent="0.25"/>
    <row r="62" spans="2:10" x14ac:dyDescent="0.25"/>
    <row r="63" spans="2:10" x14ac:dyDescent="0.25"/>
    <row r="64" spans="2:10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</sheetData>
  <sheetProtection sort="0"/>
  <mergeCells count="13">
    <mergeCell ref="E17:J17"/>
    <mergeCell ref="B10:J10"/>
    <mergeCell ref="B11:J11"/>
    <mergeCell ref="B12:J12"/>
    <mergeCell ref="B13:J13"/>
    <mergeCell ref="E16:J16"/>
    <mergeCell ref="B25:C25"/>
    <mergeCell ref="E18:J18"/>
    <mergeCell ref="E19:J19"/>
    <mergeCell ref="B20:J20"/>
    <mergeCell ref="B22:J22"/>
    <mergeCell ref="D23:F23"/>
    <mergeCell ref="B24:C24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  <rowBreaks count="1" manualBreakCount="1">
    <brk id="55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E702D0A-AC8E-4725-A91F-DEB09EEA25C1}">
          <x14:formula1>
            <xm:f>Referencias!$A$1:$A$9</xm:f>
          </x14:formula1>
          <xm:sqref>F55:F1048576 I28:I54</xm:sqref>
        </x14:dataValidation>
        <x14:dataValidation type="list" allowBlank="1" showInputMessage="1" showErrorMessage="1" xr:uid="{B3650B84-9E62-4E5D-9B5A-BC0D2810082B}">
          <x14:formula1>
            <xm:f>Referencias!$E$1:$E$6</xm:f>
          </x14:formula1>
          <xm:sqref>C28:C54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8A264-CECD-4275-8F99-390E2A3E3840}">
  <dimension ref="A1:M531"/>
  <sheetViews>
    <sheetView showGridLines="0" view="pageBreakPreview" topLeftCell="A37" zoomScale="60" zoomScaleNormal="95" workbookViewId="0">
      <selection activeCell="B63" sqref="B63:F64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141"/>
      <c r="C14" s="141"/>
      <c r="D14" s="141"/>
      <c r="E14" s="141"/>
      <c r="F14" s="141"/>
      <c r="G14" s="141"/>
      <c r="H14" s="141"/>
      <c r="I14" s="141"/>
      <c r="J14" s="141"/>
    </row>
    <row r="15" spans="2:10" s="22" customFormat="1" ht="12.75" x14ac:dyDescent="0.25">
      <c r="B15" s="93" t="s">
        <v>6</v>
      </c>
      <c r="C15" s="94">
        <v>2021</v>
      </c>
      <c r="D15" s="142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42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142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142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142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507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+F67-D25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40</v>
      </c>
      <c r="C28" s="134" t="s">
        <v>44</v>
      </c>
      <c r="D28" s="135" t="s">
        <v>589</v>
      </c>
      <c r="E28" s="134" t="s">
        <v>417</v>
      </c>
      <c r="F28" s="140">
        <v>908884.25</v>
      </c>
      <c r="G28" s="137">
        <v>44174</v>
      </c>
      <c r="H28" s="138" t="str">
        <f t="shared" ref="H28:H67" ca="1" si="0">IF($G28="","",IF((TODAY()-$G28)=1,(TODAY()-$G28)&amp;" día",IF((TODAY()-$G28)=-1,(TODAY()-$G28)&amp;" día",(TODAY()-$G28)&amp;" días")))</f>
        <v>616 días</v>
      </c>
      <c r="I28" s="139" t="s">
        <v>24</v>
      </c>
      <c r="J28" s="134" t="s">
        <v>550</v>
      </c>
    </row>
    <row r="29" spans="2:10" s="25" customFormat="1" ht="34.5" customHeight="1" x14ac:dyDescent="0.25">
      <c r="B29" s="133" t="s">
        <v>415</v>
      </c>
      <c r="C29" s="134" t="s">
        <v>378</v>
      </c>
      <c r="D29" s="135" t="s">
        <v>587</v>
      </c>
      <c r="E29" s="134" t="s">
        <v>413</v>
      </c>
      <c r="F29" s="140">
        <v>401264.46</v>
      </c>
      <c r="G29" s="137">
        <v>44095</v>
      </c>
      <c r="H29" s="138" t="str">
        <f t="shared" ca="1" si="0"/>
        <v>695 días</v>
      </c>
      <c r="I29" s="139" t="s">
        <v>24</v>
      </c>
      <c r="J29" s="134" t="s">
        <v>607</v>
      </c>
    </row>
    <row r="30" spans="2:10" s="25" customFormat="1" ht="34.5" customHeight="1" x14ac:dyDescent="0.25">
      <c r="B30" s="133" t="s">
        <v>593</v>
      </c>
      <c r="C30" s="134" t="s">
        <v>43</v>
      </c>
      <c r="D30" s="135" t="s">
        <v>594</v>
      </c>
      <c r="E30" s="134" t="s">
        <v>595</v>
      </c>
      <c r="F30" s="140">
        <v>129706.13</v>
      </c>
      <c r="G30" s="137">
        <v>44221</v>
      </c>
      <c r="H30" s="138" t="str">
        <f t="shared" ca="1" si="0"/>
        <v>569 días</v>
      </c>
      <c r="I30" s="139" t="s">
        <v>24</v>
      </c>
      <c r="J30" s="134" t="s">
        <v>493</v>
      </c>
    </row>
    <row r="31" spans="2:10" s="25" customFormat="1" ht="34.5" customHeight="1" x14ac:dyDescent="0.25">
      <c r="B31" s="133" t="s">
        <v>38</v>
      </c>
      <c r="C31" s="134" t="s">
        <v>378</v>
      </c>
      <c r="D31" s="135" t="s">
        <v>588</v>
      </c>
      <c r="E31" s="134" t="s">
        <v>413</v>
      </c>
      <c r="F31" s="140">
        <v>3599097.84</v>
      </c>
      <c r="G31" s="137">
        <v>44543</v>
      </c>
      <c r="H31" s="138" t="str">
        <f t="shared" ca="1" si="0"/>
        <v>247 días</v>
      </c>
      <c r="I31" s="139" t="s">
        <v>24</v>
      </c>
      <c r="J31" s="134" t="s">
        <v>493</v>
      </c>
    </row>
    <row r="32" spans="2:10" s="25" customFormat="1" ht="34.5" customHeight="1" x14ac:dyDescent="0.25">
      <c r="B32" s="133" t="s">
        <v>39</v>
      </c>
      <c r="C32" s="134" t="s">
        <v>378</v>
      </c>
      <c r="D32" s="135" t="s">
        <v>583</v>
      </c>
      <c r="E32" s="134" t="s">
        <v>584</v>
      </c>
      <c r="F32" s="140">
        <v>2055754.62</v>
      </c>
      <c r="G32" s="137">
        <v>44550</v>
      </c>
      <c r="H32" s="138" t="str">
        <f t="shared" ca="1" si="0"/>
        <v>240 días</v>
      </c>
      <c r="I32" s="139" t="s">
        <v>24</v>
      </c>
      <c r="J32" s="134" t="s">
        <v>493</v>
      </c>
    </row>
    <row r="33" spans="2:10" s="25" customFormat="1" ht="34.5" customHeight="1" x14ac:dyDescent="0.25">
      <c r="B33" s="133" t="s">
        <v>585</v>
      </c>
      <c r="C33" s="134" t="s">
        <v>43</v>
      </c>
      <c r="D33" s="135" t="s">
        <v>586</v>
      </c>
      <c r="E33" s="134" t="s">
        <v>590</v>
      </c>
      <c r="F33" s="140">
        <v>76348.81</v>
      </c>
      <c r="G33" s="137">
        <v>44542</v>
      </c>
      <c r="H33" s="138" t="str">
        <f t="shared" ca="1" si="0"/>
        <v>248 días</v>
      </c>
      <c r="I33" s="139" t="s">
        <v>24</v>
      </c>
      <c r="J33" s="134" t="s">
        <v>493</v>
      </c>
    </row>
    <row r="34" spans="2:10" ht="24.75" customHeight="1" x14ac:dyDescent="0.25">
      <c r="B34" s="133" t="s">
        <v>572</v>
      </c>
      <c r="C34" s="134" t="s">
        <v>43</v>
      </c>
      <c r="D34" s="135" t="s">
        <v>573</v>
      </c>
      <c r="E34" s="134" t="s">
        <v>574</v>
      </c>
      <c r="F34" s="140">
        <v>966997.02</v>
      </c>
      <c r="G34" s="137">
        <v>44566</v>
      </c>
      <c r="H34" s="138" t="str">
        <f t="shared" ca="1" si="0"/>
        <v>224 días</v>
      </c>
      <c r="I34" s="139" t="s">
        <v>575</v>
      </c>
      <c r="J34" s="134" t="s">
        <v>493</v>
      </c>
    </row>
    <row r="35" spans="2:10" ht="30" customHeight="1" x14ac:dyDescent="0.25">
      <c r="B35" s="133" t="s">
        <v>422</v>
      </c>
      <c r="C35" s="134" t="s">
        <v>43</v>
      </c>
      <c r="D35" s="135" t="s">
        <v>591</v>
      </c>
      <c r="E35" s="134" t="s">
        <v>592</v>
      </c>
      <c r="F35" s="140">
        <v>27012550.399999999</v>
      </c>
      <c r="G35" s="137">
        <v>44580</v>
      </c>
      <c r="H35" s="138" t="str">
        <f t="shared" ca="1" si="0"/>
        <v>210 días</v>
      </c>
      <c r="I35" s="139" t="s">
        <v>575</v>
      </c>
      <c r="J35" s="134" t="s">
        <v>493</v>
      </c>
    </row>
    <row r="36" spans="2:10" ht="30" customHeight="1" x14ac:dyDescent="0.25">
      <c r="B36" s="133" t="s">
        <v>648</v>
      </c>
      <c r="C36" s="134" t="s">
        <v>43</v>
      </c>
      <c r="D36" s="135" t="s">
        <v>591</v>
      </c>
      <c r="E36" s="134" t="s">
        <v>592</v>
      </c>
      <c r="F36" s="140">
        <v>20062532</v>
      </c>
      <c r="G36" s="137">
        <v>44631</v>
      </c>
      <c r="H36" s="138" t="str">
        <f t="shared" ca="1" si="0"/>
        <v>159 días</v>
      </c>
      <c r="I36" s="139" t="s">
        <v>575</v>
      </c>
      <c r="J36" s="134" t="s">
        <v>493</v>
      </c>
    </row>
    <row r="37" spans="2:10" ht="30" customHeight="1" x14ac:dyDescent="0.25">
      <c r="B37" s="133" t="s">
        <v>600</v>
      </c>
      <c r="C37" s="134" t="s">
        <v>43</v>
      </c>
      <c r="D37" s="135" t="s">
        <v>601</v>
      </c>
      <c r="E37" s="134" t="s">
        <v>602</v>
      </c>
      <c r="F37" s="140">
        <v>1108239.8400000001</v>
      </c>
      <c r="G37" s="137">
        <v>44602</v>
      </c>
      <c r="H37" s="138" t="str">
        <f t="shared" ca="1" si="0"/>
        <v>188 días</v>
      </c>
      <c r="I37" s="139" t="s">
        <v>575</v>
      </c>
      <c r="J37" s="134" t="s">
        <v>493</v>
      </c>
    </row>
    <row r="38" spans="2:10" ht="30" customHeight="1" x14ac:dyDescent="0.25">
      <c r="B38" s="133" t="s">
        <v>608</v>
      </c>
      <c r="C38" s="134" t="s">
        <v>43</v>
      </c>
      <c r="D38" s="135" t="s">
        <v>611</v>
      </c>
      <c r="E38" s="134" t="s">
        <v>612</v>
      </c>
      <c r="F38" s="140">
        <v>12720</v>
      </c>
      <c r="G38" s="137">
        <v>44587</v>
      </c>
      <c r="H38" s="138" t="str">
        <f t="shared" ca="1" si="0"/>
        <v>203 días</v>
      </c>
      <c r="I38" s="139" t="s">
        <v>575</v>
      </c>
      <c r="J38" s="134" t="s">
        <v>493</v>
      </c>
    </row>
    <row r="39" spans="2:10" ht="30" customHeight="1" x14ac:dyDescent="0.25">
      <c r="B39" s="133" t="s">
        <v>610</v>
      </c>
      <c r="C39" s="134" t="s">
        <v>43</v>
      </c>
      <c r="D39" s="135" t="s">
        <v>611</v>
      </c>
      <c r="E39" s="134" t="s">
        <v>612</v>
      </c>
      <c r="F39" s="140">
        <v>12720</v>
      </c>
      <c r="G39" s="137">
        <v>44607</v>
      </c>
      <c r="H39" s="138" t="str">
        <f t="shared" ca="1" si="0"/>
        <v>183 días</v>
      </c>
      <c r="I39" s="139" t="s">
        <v>575</v>
      </c>
      <c r="J39" s="134" t="s">
        <v>493</v>
      </c>
    </row>
    <row r="40" spans="2:10" ht="30" customHeight="1" x14ac:dyDescent="0.25">
      <c r="B40" s="133" t="s">
        <v>622</v>
      </c>
      <c r="C40" s="134" t="s">
        <v>44</v>
      </c>
      <c r="D40" s="135" t="s">
        <v>614</v>
      </c>
      <c r="E40" s="134" t="s">
        <v>578</v>
      </c>
      <c r="F40" s="140">
        <v>107938</v>
      </c>
      <c r="G40" s="137">
        <v>44608</v>
      </c>
      <c r="H40" s="138" t="str">
        <f t="shared" ca="1" si="0"/>
        <v>182 días</v>
      </c>
      <c r="I40" s="139" t="s">
        <v>575</v>
      </c>
      <c r="J40" s="134" t="s">
        <v>615</v>
      </c>
    </row>
    <row r="41" spans="2:10" ht="30" customHeight="1" x14ac:dyDescent="0.25">
      <c r="B41" s="133" t="s">
        <v>46</v>
      </c>
      <c r="C41" s="134" t="s">
        <v>44</v>
      </c>
      <c r="D41" s="135" t="s">
        <v>619</v>
      </c>
      <c r="E41" s="134" t="s">
        <v>620</v>
      </c>
      <c r="F41" s="136">
        <v>308000</v>
      </c>
      <c r="G41" s="137">
        <v>44613</v>
      </c>
      <c r="H41" s="138" t="str">
        <f t="shared" ca="1" si="0"/>
        <v>177 días</v>
      </c>
      <c r="I41" s="139" t="s">
        <v>24</v>
      </c>
      <c r="J41" s="134" t="s">
        <v>493</v>
      </c>
    </row>
    <row r="42" spans="2:10" ht="30" customHeight="1" x14ac:dyDescent="0.25">
      <c r="B42" s="133" t="s">
        <v>623</v>
      </c>
      <c r="C42" s="134" t="s">
        <v>43</v>
      </c>
      <c r="D42" s="135" t="s">
        <v>656</v>
      </c>
      <c r="E42" s="134" t="s">
        <v>624</v>
      </c>
      <c r="F42" s="136">
        <v>7120000</v>
      </c>
      <c r="G42" s="137">
        <v>44622</v>
      </c>
      <c r="H42" s="138" t="str">
        <f t="shared" ca="1" si="0"/>
        <v>168 días</v>
      </c>
      <c r="I42" s="139" t="s">
        <v>24</v>
      </c>
      <c r="J42" s="134" t="s">
        <v>493</v>
      </c>
    </row>
    <row r="43" spans="2:10" ht="30" customHeight="1" x14ac:dyDescent="0.25">
      <c r="B43" s="133" t="s">
        <v>625</v>
      </c>
      <c r="C43" s="134" t="s">
        <v>43</v>
      </c>
      <c r="D43" s="135" t="s">
        <v>627</v>
      </c>
      <c r="E43" s="135" t="s">
        <v>626</v>
      </c>
      <c r="F43" s="136">
        <v>1214944</v>
      </c>
      <c r="G43" s="137">
        <v>44624</v>
      </c>
      <c r="H43" s="138" t="str">
        <f t="shared" ca="1" si="0"/>
        <v>166 días</v>
      </c>
      <c r="I43" s="139" t="s">
        <v>24</v>
      </c>
      <c r="J43" s="134" t="s">
        <v>655</v>
      </c>
    </row>
    <row r="44" spans="2:10" ht="30" customHeight="1" x14ac:dyDescent="0.25">
      <c r="B44" s="133" t="s">
        <v>628</v>
      </c>
      <c r="C44" s="134" t="s">
        <v>43</v>
      </c>
      <c r="D44" s="135" t="s">
        <v>629</v>
      </c>
      <c r="E44" s="134" t="s">
        <v>630</v>
      </c>
      <c r="F44" s="136">
        <v>478891.83</v>
      </c>
      <c r="G44" s="137">
        <v>44628</v>
      </c>
      <c r="H44" s="138" t="str">
        <f t="shared" ca="1" si="0"/>
        <v>162 días</v>
      </c>
      <c r="I44" s="139" t="s">
        <v>24</v>
      </c>
      <c r="J44" s="134" t="s">
        <v>493</v>
      </c>
    </row>
    <row r="45" spans="2:10" ht="30" customHeight="1" x14ac:dyDescent="0.25">
      <c r="B45" s="133" t="s">
        <v>631</v>
      </c>
      <c r="C45" s="134" t="s">
        <v>43</v>
      </c>
      <c r="D45" s="135" t="s">
        <v>632</v>
      </c>
      <c r="E45" s="134" t="s">
        <v>633</v>
      </c>
      <c r="F45" s="136">
        <v>167058.43</v>
      </c>
      <c r="G45" s="137">
        <v>44628</v>
      </c>
      <c r="H45" s="138" t="str">
        <f t="shared" ca="1" si="0"/>
        <v>162 días</v>
      </c>
      <c r="I45" s="139" t="s">
        <v>24</v>
      </c>
      <c r="J45" s="134" t="s">
        <v>493</v>
      </c>
    </row>
    <row r="46" spans="2:10" ht="30" customHeight="1" x14ac:dyDescent="0.25">
      <c r="B46" s="133" t="s">
        <v>87</v>
      </c>
      <c r="C46" s="134" t="s">
        <v>44</v>
      </c>
      <c r="D46" s="135" t="s">
        <v>634</v>
      </c>
      <c r="E46" s="134" t="s">
        <v>578</v>
      </c>
      <c r="F46" s="136">
        <v>48000</v>
      </c>
      <c r="G46" s="137">
        <v>44630</v>
      </c>
      <c r="H46" s="138" t="str">
        <f t="shared" ca="1" si="0"/>
        <v>160 días</v>
      </c>
      <c r="I46" s="139" t="s">
        <v>24</v>
      </c>
      <c r="J46" s="134" t="s">
        <v>493</v>
      </c>
    </row>
    <row r="47" spans="2:10" ht="30" customHeight="1" x14ac:dyDescent="0.25">
      <c r="B47" s="133" t="s">
        <v>635</v>
      </c>
      <c r="C47" s="134" t="s">
        <v>44</v>
      </c>
      <c r="D47" s="135" t="s">
        <v>586</v>
      </c>
      <c r="E47" s="134" t="s">
        <v>578</v>
      </c>
      <c r="F47" s="136">
        <v>2993793.6</v>
      </c>
      <c r="G47" s="137">
        <v>44630</v>
      </c>
      <c r="H47" s="138" t="str">
        <f t="shared" ca="1" si="0"/>
        <v>160 días</v>
      </c>
      <c r="I47" s="139" t="s">
        <v>24</v>
      </c>
      <c r="J47" s="134" t="s">
        <v>493</v>
      </c>
    </row>
    <row r="48" spans="2:10" ht="30" customHeight="1" x14ac:dyDescent="0.25">
      <c r="B48" s="133" t="s">
        <v>636</v>
      </c>
      <c r="C48" s="134" t="s">
        <v>44</v>
      </c>
      <c r="D48" s="135" t="s">
        <v>586</v>
      </c>
      <c r="E48" s="134" t="s">
        <v>578</v>
      </c>
      <c r="F48" s="136">
        <v>358400</v>
      </c>
      <c r="G48" s="137">
        <v>44630</v>
      </c>
      <c r="H48" s="138" t="str">
        <f t="shared" ca="1" si="0"/>
        <v>160 días</v>
      </c>
      <c r="I48" s="139" t="s">
        <v>24</v>
      </c>
      <c r="J48" s="134" t="s">
        <v>493</v>
      </c>
    </row>
    <row r="49" spans="2:10" ht="30" customHeight="1" x14ac:dyDescent="0.25">
      <c r="B49" s="133" t="s">
        <v>638</v>
      </c>
      <c r="C49" s="134" t="s">
        <v>44</v>
      </c>
      <c r="D49" s="135" t="s">
        <v>639</v>
      </c>
      <c r="E49" s="134" t="s">
        <v>578</v>
      </c>
      <c r="F49" s="136">
        <v>540500</v>
      </c>
      <c r="G49" s="137">
        <v>44630</v>
      </c>
      <c r="H49" s="138" t="str">
        <f t="shared" ca="1" si="0"/>
        <v>160 días</v>
      </c>
      <c r="I49" s="139" t="s">
        <v>24</v>
      </c>
      <c r="J49" s="134" t="s">
        <v>493</v>
      </c>
    </row>
    <row r="50" spans="2:10" ht="30" customHeight="1" x14ac:dyDescent="0.25">
      <c r="B50" s="133" t="s">
        <v>35</v>
      </c>
      <c r="C50" s="134" t="s">
        <v>44</v>
      </c>
      <c r="D50" s="135" t="s">
        <v>640</v>
      </c>
      <c r="E50" s="134" t="s">
        <v>578</v>
      </c>
      <c r="F50" s="136">
        <v>836500</v>
      </c>
      <c r="G50" s="137">
        <v>44630</v>
      </c>
      <c r="H50" s="138" t="str">
        <f t="shared" ca="1" si="0"/>
        <v>160 días</v>
      </c>
      <c r="I50" s="139" t="s">
        <v>24</v>
      </c>
      <c r="J50" s="134" t="s">
        <v>493</v>
      </c>
    </row>
    <row r="51" spans="2:10" ht="30" customHeight="1" x14ac:dyDescent="0.25">
      <c r="B51" s="133" t="s">
        <v>644</v>
      </c>
      <c r="C51" s="134" t="s">
        <v>43</v>
      </c>
      <c r="D51" s="135" t="s">
        <v>641</v>
      </c>
      <c r="E51" s="134" t="s">
        <v>654</v>
      </c>
      <c r="F51" s="136">
        <v>12559146.300000001</v>
      </c>
      <c r="G51" s="137">
        <v>44623</v>
      </c>
      <c r="H51" s="138" t="str">
        <f t="shared" ca="1" si="0"/>
        <v>167 días</v>
      </c>
      <c r="I51" s="139" t="s">
        <v>24</v>
      </c>
      <c r="J51" s="134" t="s">
        <v>493</v>
      </c>
    </row>
    <row r="52" spans="2:10" ht="30" customHeight="1" x14ac:dyDescent="0.25">
      <c r="B52" s="133" t="s">
        <v>642</v>
      </c>
      <c r="C52" s="134" t="s">
        <v>43</v>
      </c>
      <c r="D52" s="135" t="s">
        <v>641</v>
      </c>
      <c r="E52" s="134" t="s">
        <v>643</v>
      </c>
      <c r="F52" s="136">
        <v>943394.66</v>
      </c>
      <c r="G52" s="137">
        <v>44627</v>
      </c>
      <c r="H52" s="138" t="str">
        <f t="shared" ca="1" si="0"/>
        <v>163 días</v>
      </c>
      <c r="I52" s="139" t="s">
        <v>24</v>
      </c>
      <c r="J52" s="134" t="s">
        <v>493</v>
      </c>
    </row>
    <row r="53" spans="2:10" ht="30" customHeight="1" x14ac:dyDescent="0.25">
      <c r="B53" s="133" t="s">
        <v>645</v>
      </c>
      <c r="C53" s="134" t="s">
        <v>43</v>
      </c>
      <c r="D53" s="135" t="s">
        <v>646</v>
      </c>
      <c r="E53" s="134" t="s">
        <v>647</v>
      </c>
      <c r="F53" s="136">
        <v>6707200</v>
      </c>
      <c r="G53" s="137">
        <v>44631</v>
      </c>
      <c r="H53" s="138" t="str">
        <f t="shared" ca="1" si="0"/>
        <v>159 días</v>
      </c>
      <c r="I53" s="139" t="s">
        <v>24</v>
      </c>
      <c r="J53" s="134" t="s">
        <v>493</v>
      </c>
    </row>
    <row r="54" spans="2:10" ht="30" customHeight="1" x14ac:dyDescent="0.25">
      <c r="B54" s="133" t="s">
        <v>649</v>
      </c>
      <c r="C54" s="134" t="s">
        <v>43</v>
      </c>
      <c r="D54" s="135" t="s">
        <v>651</v>
      </c>
      <c r="E54" s="134" t="s">
        <v>647</v>
      </c>
      <c r="F54" s="136">
        <v>800000</v>
      </c>
      <c r="G54" s="137">
        <v>44631</v>
      </c>
      <c r="H54" s="138" t="str">
        <f t="shared" ca="1" si="0"/>
        <v>159 días</v>
      </c>
      <c r="I54" s="139" t="s">
        <v>24</v>
      </c>
      <c r="J54" s="134" t="s">
        <v>493</v>
      </c>
    </row>
    <row r="55" spans="2:10" ht="30" customHeight="1" x14ac:dyDescent="0.25">
      <c r="B55" s="133" t="s">
        <v>650</v>
      </c>
      <c r="C55" s="134" t="s">
        <v>43</v>
      </c>
      <c r="D55" s="135" t="s">
        <v>651</v>
      </c>
      <c r="E55" s="134" t="s">
        <v>647</v>
      </c>
      <c r="F55" s="136">
        <v>800000</v>
      </c>
      <c r="G55" s="137">
        <v>44631</v>
      </c>
      <c r="H55" s="138" t="str">
        <f t="shared" ca="1" si="0"/>
        <v>159 días</v>
      </c>
      <c r="I55" s="139" t="s">
        <v>24</v>
      </c>
      <c r="J55" s="134" t="s">
        <v>493</v>
      </c>
    </row>
    <row r="56" spans="2:10" ht="30" customHeight="1" x14ac:dyDescent="0.25">
      <c r="B56" s="133" t="s">
        <v>635</v>
      </c>
      <c r="C56" s="134" t="s">
        <v>43</v>
      </c>
      <c r="D56" s="135" t="s">
        <v>651</v>
      </c>
      <c r="E56" s="134" t="s">
        <v>647</v>
      </c>
      <c r="F56" s="136">
        <v>840000</v>
      </c>
      <c r="G56" s="137">
        <v>44631</v>
      </c>
      <c r="H56" s="138" t="str">
        <f t="shared" ca="1" si="0"/>
        <v>159 días</v>
      </c>
      <c r="I56" s="139" t="s">
        <v>24</v>
      </c>
      <c r="J56" s="134" t="s">
        <v>493</v>
      </c>
    </row>
    <row r="57" spans="2:10" ht="30" customHeight="1" x14ac:dyDescent="0.25">
      <c r="B57" s="133" t="s">
        <v>636</v>
      </c>
      <c r="C57" s="134" t="s">
        <v>43</v>
      </c>
      <c r="D57" s="135" t="s">
        <v>651</v>
      </c>
      <c r="E57" s="134" t="s">
        <v>647</v>
      </c>
      <c r="F57" s="136">
        <v>807200</v>
      </c>
      <c r="G57" s="137">
        <v>44631</v>
      </c>
      <c r="H57" s="138" t="str">
        <f t="shared" ca="1" si="0"/>
        <v>159 días</v>
      </c>
      <c r="I57" s="139" t="s">
        <v>24</v>
      </c>
      <c r="J57" s="134" t="s">
        <v>493</v>
      </c>
    </row>
    <row r="58" spans="2:10" ht="30" customHeight="1" x14ac:dyDescent="0.25">
      <c r="B58" s="133" t="s">
        <v>637</v>
      </c>
      <c r="C58" s="134" t="s">
        <v>43</v>
      </c>
      <c r="D58" s="135" t="s">
        <v>651</v>
      </c>
      <c r="E58" s="134" t="s">
        <v>647</v>
      </c>
      <c r="F58" s="136">
        <v>2014400</v>
      </c>
      <c r="G58" s="137">
        <v>44631</v>
      </c>
      <c r="H58" s="138" t="str">
        <f t="shared" ca="1" si="0"/>
        <v>159 días</v>
      </c>
      <c r="I58" s="139" t="s">
        <v>24</v>
      </c>
      <c r="J58" s="134" t="s">
        <v>493</v>
      </c>
    </row>
    <row r="59" spans="2:10" ht="30" customHeight="1" x14ac:dyDescent="0.25">
      <c r="B59" s="133" t="s">
        <v>652</v>
      </c>
      <c r="C59" s="134" t="s">
        <v>43</v>
      </c>
      <c r="D59" s="135" t="s">
        <v>653</v>
      </c>
      <c r="E59" s="134" t="s">
        <v>647</v>
      </c>
      <c r="F59" s="136">
        <v>7456000</v>
      </c>
      <c r="G59" s="137">
        <v>44631</v>
      </c>
      <c r="H59" s="138" t="str">
        <f t="shared" ca="1" si="0"/>
        <v>159 días</v>
      </c>
      <c r="I59" s="139" t="s">
        <v>24</v>
      </c>
      <c r="J59" s="134" t="s">
        <v>493</v>
      </c>
    </row>
    <row r="60" spans="2:10" ht="30" customHeight="1" x14ac:dyDescent="0.25">
      <c r="B60" s="133" t="s">
        <v>657</v>
      </c>
      <c r="C60" s="134" t="s">
        <v>44</v>
      </c>
      <c r="D60" s="135" t="s">
        <v>658</v>
      </c>
      <c r="E60" s="134" t="s">
        <v>659</v>
      </c>
      <c r="F60" s="136">
        <v>8944000</v>
      </c>
      <c r="G60" s="137">
        <v>44634</v>
      </c>
      <c r="H60" s="138" t="str">
        <f t="shared" ca="1" si="0"/>
        <v>156 días</v>
      </c>
      <c r="I60" s="139" t="s">
        <v>24</v>
      </c>
      <c r="J60" s="134" t="s">
        <v>493</v>
      </c>
    </row>
    <row r="61" spans="2:10" ht="30" customHeight="1" x14ac:dyDescent="0.25">
      <c r="B61" s="133" t="s">
        <v>660</v>
      </c>
      <c r="C61" s="134" t="s">
        <v>43</v>
      </c>
      <c r="D61" s="135" t="s">
        <v>661</v>
      </c>
      <c r="E61" s="134" t="s">
        <v>662</v>
      </c>
      <c r="F61" s="136">
        <v>349280</v>
      </c>
      <c r="G61" s="137">
        <v>44635</v>
      </c>
      <c r="H61" s="138" t="str">
        <f t="shared" ca="1" si="0"/>
        <v>155 días</v>
      </c>
      <c r="I61" s="139" t="s">
        <v>24</v>
      </c>
      <c r="J61" s="134" t="s">
        <v>493</v>
      </c>
    </row>
    <row r="62" spans="2:10" ht="30" customHeight="1" x14ac:dyDescent="0.25">
      <c r="B62" s="133" t="s">
        <v>663</v>
      </c>
      <c r="C62" s="134" t="s">
        <v>43</v>
      </c>
      <c r="D62" s="135" t="s">
        <v>664</v>
      </c>
      <c r="E62" s="134" t="s">
        <v>665</v>
      </c>
      <c r="F62" s="136">
        <v>476104.64</v>
      </c>
      <c r="G62" s="137">
        <v>44637</v>
      </c>
      <c r="H62" s="138" t="str">
        <f t="shared" ca="1" si="0"/>
        <v>153 días</v>
      </c>
      <c r="I62" s="139" t="s">
        <v>24</v>
      </c>
      <c r="J62" s="134" t="s">
        <v>493</v>
      </c>
    </row>
    <row r="63" spans="2:10" ht="30" customHeight="1" x14ac:dyDescent="0.25">
      <c r="B63" s="133" t="s">
        <v>722</v>
      </c>
      <c r="C63" s="134" t="s">
        <v>43</v>
      </c>
      <c r="D63" s="135" t="s">
        <v>611</v>
      </c>
      <c r="E63" s="134" t="s">
        <v>724</v>
      </c>
      <c r="F63" s="136">
        <v>37055</v>
      </c>
      <c r="G63" s="137"/>
      <c r="H63" s="138"/>
      <c r="I63" s="139"/>
      <c r="J63" s="134"/>
    </row>
    <row r="64" spans="2:10" ht="30" customHeight="1" x14ac:dyDescent="0.25">
      <c r="B64" s="133" t="s">
        <v>723</v>
      </c>
      <c r="C64" s="134" t="s">
        <v>43</v>
      </c>
      <c r="D64" s="135" t="s">
        <v>611</v>
      </c>
      <c r="E64" s="134" t="s">
        <v>612</v>
      </c>
      <c r="F64" s="136">
        <v>12720</v>
      </c>
      <c r="G64" s="137"/>
      <c r="H64" s="138"/>
      <c r="I64" s="139"/>
      <c r="J64" s="134"/>
    </row>
    <row r="65" spans="2:10" ht="30" customHeight="1" x14ac:dyDescent="0.25">
      <c r="B65" s="133"/>
      <c r="C65" s="134"/>
      <c r="D65" s="135"/>
      <c r="E65" s="134"/>
      <c r="F65" s="136"/>
      <c r="G65" s="137"/>
      <c r="H65" s="138" t="str">
        <f t="shared" ca="1" si="0"/>
        <v/>
      </c>
      <c r="I65" s="139"/>
      <c r="J65" s="134"/>
    </row>
    <row r="66" spans="2:10" ht="18" x14ac:dyDescent="0.25">
      <c r="B66" s="133"/>
      <c r="C66" s="134"/>
      <c r="D66" s="135"/>
      <c r="E66" s="134"/>
      <c r="F66" s="136"/>
      <c r="G66" s="137"/>
      <c r="H66" s="138" t="str">
        <f t="shared" ca="1" si="0"/>
        <v/>
      </c>
      <c r="I66" s="139"/>
      <c r="J66" s="134"/>
    </row>
    <row r="67" spans="2:10" ht="18" x14ac:dyDescent="0.25">
      <c r="B67" s="133"/>
      <c r="C67" s="134"/>
      <c r="D67" s="135"/>
      <c r="E67" s="134"/>
      <c r="F67" s="140">
        <f>SUM(F28:F66)</f>
        <v>113267341.83</v>
      </c>
      <c r="G67" s="137"/>
      <c r="H67" s="138" t="str">
        <f t="shared" ca="1" si="0"/>
        <v/>
      </c>
      <c r="I67" s="139"/>
      <c r="J67" s="134"/>
    </row>
    <row r="68" spans="2:10" x14ac:dyDescent="0.25"/>
    <row r="69" spans="2:10" x14ac:dyDescent="0.25"/>
    <row r="70" spans="2:10" x14ac:dyDescent="0.25"/>
    <row r="71" spans="2:10" x14ac:dyDescent="0.25"/>
    <row r="72" spans="2:10" x14ac:dyDescent="0.25"/>
    <row r="73" spans="2:10" x14ac:dyDescent="0.25">
      <c r="D73" s="1" t="s">
        <v>488</v>
      </c>
    </row>
    <row r="74" spans="2:10" x14ac:dyDescent="0.25"/>
    <row r="75" spans="2:10" x14ac:dyDescent="0.25"/>
    <row r="76" spans="2:10" x14ac:dyDescent="0.25"/>
    <row r="77" spans="2:10" x14ac:dyDescent="0.25"/>
    <row r="78" spans="2:10" x14ac:dyDescent="0.25"/>
    <row r="79" spans="2:10" x14ac:dyDescent="0.25"/>
    <row r="80" spans="2:1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</sheetData>
  <sheetProtection sort="0"/>
  <mergeCells count="13">
    <mergeCell ref="B25:C25"/>
    <mergeCell ref="E18:J18"/>
    <mergeCell ref="E19:J19"/>
    <mergeCell ref="B20:J20"/>
    <mergeCell ref="B22:J22"/>
    <mergeCell ref="D23:F23"/>
    <mergeCell ref="B24:C24"/>
    <mergeCell ref="E17:J17"/>
    <mergeCell ref="B10:J10"/>
    <mergeCell ref="B11:J11"/>
    <mergeCell ref="B12:J12"/>
    <mergeCell ref="B13:J13"/>
    <mergeCell ref="E16:J16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68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10C06FF-F36A-4271-AEE0-0E202CC2D789}">
          <x14:formula1>
            <xm:f>Referencias!$A$1:$A$9</xm:f>
          </x14:formula1>
          <xm:sqref>F68:F1048576 I28:I67</xm:sqref>
        </x14:dataValidation>
        <x14:dataValidation type="list" allowBlank="1" showInputMessage="1" showErrorMessage="1" xr:uid="{9D2A143B-35F2-46DF-94C2-634FBD8C16E3}">
          <x14:formula1>
            <xm:f>Referencias!$E$1:$E$6</xm:f>
          </x14:formula1>
          <xm:sqref>C28:C67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0B1D2-E8A7-4AB4-BEA7-18B0531BD0AE}">
  <dimension ref="A1:M559"/>
  <sheetViews>
    <sheetView showGridLines="0" view="pageBreakPreview" zoomScale="60" zoomScaleNormal="95" workbookViewId="0">
      <selection activeCell="A2" sqref="A2:J72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143"/>
      <c r="C14" s="143"/>
      <c r="D14" s="143"/>
      <c r="E14" s="143"/>
      <c r="F14" s="143"/>
      <c r="G14" s="143"/>
      <c r="H14" s="143"/>
      <c r="I14" s="143"/>
      <c r="J14" s="143"/>
    </row>
    <row r="15" spans="2:10" s="22" customFormat="1" ht="12.75" x14ac:dyDescent="0.25">
      <c r="B15" s="93" t="s">
        <v>6</v>
      </c>
      <c r="C15" s="94">
        <v>2021</v>
      </c>
      <c r="D15" s="144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44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144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144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144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507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+F71-D25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40</v>
      </c>
      <c r="C28" s="134" t="s">
        <v>44</v>
      </c>
      <c r="D28" s="135" t="s">
        <v>589</v>
      </c>
      <c r="E28" s="134" t="s">
        <v>417</v>
      </c>
      <c r="F28" s="140">
        <v>908884.25</v>
      </c>
      <c r="G28" s="137">
        <v>44174</v>
      </c>
      <c r="H28" s="138" t="str">
        <f t="shared" ref="H28:H71" ca="1" si="0">IF($G28="","",IF((TODAY()-$G28)=1,(TODAY()-$G28)&amp;" día",IF((TODAY()-$G28)=-1,(TODAY()-$G28)&amp;" día",(TODAY()-$G28)&amp;" días")))</f>
        <v>616 días</v>
      </c>
      <c r="I28" s="139" t="s">
        <v>24</v>
      </c>
      <c r="J28" s="134" t="s">
        <v>550</v>
      </c>
    </row>
    <row r="29" spans="2:10" s="25" customFormat="1" ht="34.5" customHeight="1" x14ac:dyDescent="0.25">
      <c r="B29" s="133" t="s">
        <v>415</v>
      </c>
      <c r="C29" s="134" t="s">
        <v>378</v>
      </c>
      <c r="D29" s="135" t="s">
        <v>587</v>
      </c>
      <c r="E29" s="134" t="s">
        <v>413</v>
      </c>
      <c r="F29" s="140">
        <v>401264.46</v>
      </c>
      <c r="G29" s="137">
        <v>44095</v>
      </c>
      <c r="H29" s="138" t="str">
        <f t="shared" ca="1" si="0"/>
        <v>695 días</v>
      </c>
      <c r="I29" s="139" t="s">
        <v>24</v>
      </c>
      <c r="J29" s="134" t="s">
        <v>715</v>
      </c>
    </row>
    <row r="30" spans="2:10" s="25" customFormat="1" ht="34.5" customHeight="1" x14ac:dyDescent="0.25">
      <c r="B30" s="133" t="s">
        <v>38</v>
      </c>
      <c r="C30" s="134" t="s">
        <v>378</v>
      </c>
      <c r="D30" s="135" t="s">
        <v>588</v>
      </c>
      <c r="E30" s="134" t="s">
        <v>413</v>
      </c>
      <c r="F30" s="140">
        <v>3599097.84</v>
      </c>
      <c r="G30" s="137">
        <v>44543</v>
      </c>
      <c r="H30" s="138" t="str">
        <f t="shared" ca="1" si="0"/>
        <v>247 días</v>
      </c>
      <c r="I30" s="139" t="s">
        <v>24</v>
      </c>
      <c r="J30" s="134" t="s">
        <v>716</v>
      </c>
    </row>
    <row r="31" spans="2:10" s="25" customFormat="1" ht="34.5" customHeight="1" x14ac:dyDescent="0.25">
      <c r="B31" s="133" t="s">
        <v>39</v>
      </c>
      <c r="C31" s="134" t="s">
        <v>378</v>
      </c>
      <c r="D31" s="135" t="s">
        <v>583</v>
      </c>
      <c r="E31" s="134" t="s">
        <v>584</v>
      </c>
      <c r="F31" s="140">
        <v>2055754.62</v>
      </c>
      <c r="G31" s="137">
        <v>44550</v>
      </c>
      <c r="H31" s="138" t="str">
        <f t="shared" ca="1" si="0"/>
        <v>240 días</v>
      </c>
      <c r="I31" s="139" t="s">
        <v>24</v>
      </c>
      <c r="J31" s="134" t="s">
        <v>716</v>
      </c>
    </row>
    <row r="32" spans="2:10" ht="24.75" customHeight="1" x14ac:dyDescent="0.25">
      <c r="B32" s="133" t="s">
        <v>572</v>
      </c>
      <c r="C32" s="134" t="s">
        <v>43</v>
      </c>
      <c r="D32" s="135" t="s">
        <v>573</v>
      </c>
      <c r="E32" s="134" t="s">
        <v>574</v>
      </c>
      <c r="F32" s="140">
        <v>966997.02</v>
      </c>
      <c r="G32" s="137">
        <v>44566</v>
      </c>
      <c r="H32" s="138" t="str">
        <f t="shared" ca="1" si="0"/>
        <v>224 días</v>
      </c>
      <c r="I32" s="139" t="s">
        <v>575</v>
      </c>
      <c r="J32" s="134" t="s">
        <v>493</v>
      </c>
    </row>
    <row r="33" spans="2:10" ht="30" customHeight="1" x14ac:dyDescent="0.25">
      <c r="B33" s="133" t="s">
        <v>422</v>
      </c>
      <c r="C33" s="134" t="s">
        <v>43</v>
      </c>
      <c r="D33" s="135" t="s">
        <v>591</v>
      </c>
      <c r="E33" s="134" t="s">
        <v>592</v>
      </c>
      <c r="F33" s="140">
        <v>27012550.399999999</v>
      </c>
      <c r="G33" s="137">
        <v>44580</v>
      </c>
      <c r="H33" s="138" t="str">
        <f t="shared" ca="1" si="0"/>
        <v>210 días</v>
      </c>
      <c r="I33" s="139" t="s">
        <v>575</v>
      </c>
      <c r="J33" s="134" t="s">
        <v>493</v>
      </c>
    </row>
    <row r="34" spans="2:10" ht="30" customHeight="1" x14ac:dyDescent="0.25">
      <c r="B34" s="133" t="s">
        <v>46</v>
      </c>
      <c r="C34" s="134" t="s">
        <v>44</v>
      </c>
      <c r="D34" s="135" t="s">
        <v>619</v>
      </c>
      <c r="E34" s="134" t="s">
        <v>620</v>
      </c>
      <c r="F34" s="136">
        <v>308000</v>
      </c>
      <c r="G34" s="137">
        <v>44613</v>
      </c>
      <c r="H34" s="138" t="str">
        <f t="shared" ca="1" si="0"/>
        <v>177 días</v>
      </c>
      <c r="I34" s="139" t="s">
        <v>24</v>
      </c>
      <c r="J34" s="134" t="s">
        <v>718</v>
      </c>
    </row>
    <row r="35" spans="2:10" ht="30" customHeight="1" x14ac:dyDescent="0.25">
      <c r="B35" s="133" t="s">
        <v>642</v>
      </c>
      <c r="C35" s="134" t="s">
        <v>43</v>
      </c>
      <c r="D35" s="135" t="s">
        <v>641</v>
      </c>
      <c r="E35" s="134" t="s">
        <v>643</v>
      </c>
      <c r="F35" s="136">
        <v>943394.66</v>
      </c>
      <c r="G35" s="137">
        <v>44627</v>
      </c>
      <c r="H35" s="138" t="str">
        <f t="shared" ca="1" si="0"/>
        <v>163 días</v>
      </c>
      <c r="I35" s="139" t="s">
        <v>24</v>
      </c>
      <c r="J35" s="134" t="s">
        <v>717</v>
      </c>
    </row>
    <row r="36" spans="2:10" ht="30" customHeight="1" x14ac:dyDescent="0.25">
      <c r="B36" s="133" t="s">
        <v>693</v>
      </c>
      <c r="C36" s="134" t="s">
        <v>43</v>
      </c>
      <c r="D36" s="135" t="s">
        <v>641</v>
      </c>
      <c r="E36" s="134" t="s">
        <v>647</v>
      </c>
      <c r="F36" s="136">
        <v>29945200</v>
      </c>
      <c r="G36" s="137">
        <v>44669</v>
      </c>
      <c r="H36" s="138" t="str">
        <f t="shared" ca="1" si="0"/>
        <v>121 días</v>
      </c>
      <c r="I36" s="139" t="s">
        <v>24</v>
      </c>
      <c r="J36" s="134" t="s">
        <v>719</v>
      </c>
    </row>
    <row r="37" spans="2:10" ht="30" customHeight="1" x14ac:dyDescent="0.25">
      <c r="B37" s="133" t="s">
        <v>669</v>
      </c>
      <c r="C37" s="134" t="s">
        <v>43</v>
      </c>
      <c r="D37" s="135" t="s">
        <v>651</v>
      </c>
      <c r="E37" s="134" t="s">
        <v>647</v>
      </c>
      <c r="F37" s="136">
        <v>1230800</v>
      </c>
      <c r="G37" s="137">
        <v>44673</v>
      </c>
      <c r="H37" s="138" t="str">
        <f t="shared" ca="1" si="0"/>
        <v>117 días</v>
      </c>
      <c r="I37" s="139" t="s">
        <v>24</v>
      </c>
      <c r="J37" s="134" t="s">
        <v>493</v>
      </c>
    </row>
    <row r="38" spans="2:10" ht="30" customHeight="1" x14ac:dyDescent="0.25">
      <c r="B38" s="133" t="s">
        <v>670</v>
      </c>
      <c r="C38" s="134" t="s">
        <v>43</v>
      </c>
      <c r="D38" s="135" t="s">
        <v>651</v>
      </c>
      <c r="E38" s="134" t="s">
        <v>647</v>
      </c>
      <c r="F38" s="136">
        <v>984800</v>
      </c>
      <c r="G38" s="137">
        <v>44673</v>
      </c>
      <c r="H38" s="138" t="str">
        <f t="shared" ca="1" si="0"/>
        <v>117 días</v>
      </c>
      <c r="I38" s="139" t="s">
        <v>24</v>
      </c>
      <c r="J38" s="134" t="s">
        <v>493</v>
      </c>
    </row>
    <row r="39" spans="2:10" ht="30" customHeight="1" x14ac:dyDescent="0.25">
      <c r="B39" s="133" t="s">
        <v>671</v>
      </c>
      <c r="C39" s="134" t="s">
        <v>43</v>
      </c>
      <c r="D39" s="135" t="s">
        <v>651</v>
      </c>
      <c r="E39" s="134" t="s">
        <v>647</v>
      </c>
      <c r="F39" s="136">
        <v>984800</v>
      </c>
      <c r="G39" s="137">
        <v>44673</v>
      </c>
      <c r="H39" s="138" t="str">
        <f t="shared" ca="1" si="0"/>
        <v>117 días</v>
      </c>
      <c r="I39" s="139" t="s">
        <v>24</v>
      </c>
      <c r="J39" s="134" t="s">
        <v>493</v>
      </c>
    </row>
    <row r="40" spans="2:10" ht="30" customHeight="1" x14ac:dyDescent="0.25">
      <c r="B40" s="133" t="s">
        <v>672</v>
      </c>
      <c r="C40" s="134" t="s">
        <v>43</v>
      </c>
      <c r="D40" s="135" t="s">
        <v>651</v>
      </c>
      <c r="E40" s="134" t="s">
        <v>647</v>
      </c>
      <c r="F40" s="136">
        <v>1730800</v>
      </c>
      <c r="G40" s="137">
        <v>44673</v>
      </c>
      <c r="H40" s="138" t="str">
        <f t="shared" ca="1" si="0"/>
        <v>117 días</v>
      </c>
      <c r="I40" s="139" t="s">
        <v>24</v>
      </c>
      <c r="J40" s="134" t="s">
        <v>493</v>
      </c>
    </row>
    <row r="41" spans="2:10" ht="30" customHeight="1" x14ac:dyDescent="0.25">
      <c r="B41" s="133" t="s">
        <v>673</v>
      </c>
      <c r="C41" s="134" t="s">
        <v>43</v>
      </c>
      <c r="D41" s="135" t="s">
        <v>651</v>
      </c>
      <c r="E41" s="134" t="s">
        <v>647</v>
      </c>
      <c r="F41" s="136">
        <v>412800</v>
      </c>
      <c r="G41" s="137">
        <v>44673</v>
      </c>
      <c r="H41" s="138" t="str">
        <f t="shared" ca="1" si="0"/>
        <v>117 días</v>
      </c>
      <c r="I41" s="139" t="s">
        <v>24</v>
      </c>
      <c r="J41" s="134" t="s">
        <v>493</v>
      </c>
    </row>
    <row r="42" spans="2:10" ht="30" customHeight="1" x14ac:dyDescent="0.25">
      <c r="B42" s="133" t="s">
        <v>674</v>
      </c>
      <c r="C42" s="134" t="s">
        <v>43</v>
      </c>
      <c r="D42" s="135" t="s">
        <v>651</v>
      </c>
      <c r="E42" s="134" t="s">
        <v>647</v>
      </c>
      <c r="F42" s="136">
        <v>987200</v>
      </c>
      <c r="G42" s="137">
        <v>44673</v>
      </c>
      <c r="H42" s="138" t="str">
        <f t="shared" ca="1" si="0"/>
        <v>117 días</v>
      </c>
      <c r="I42" s="139" t="s">
        <v>24</v>
      </c>
      <c r="J42" s="134" t="s">
        <v>675</v>
      </c>
    </row>
    <row r="43" spans="2:10" ht="30" customHeight="1" x14ac:dyDescent="0.25">
      <c r="B43" s="133" t="s">
        <v>663</v>
      </c>
      <c r="C43" s="134" t="s">
        <v>43</v>
      </c>
      <c r="D43" s="135" t="s">
        <v>664</v>
      </c>
      <c r="E43" s="134" t="s">
        <v>665</v>
      </c>
      <c r="F43" s="136">
        <v>476104.64</v>
      </c>
      <c r="G43" s="137">
        <v>44637</v>
      </c>
      <c r="H43" s="138" t="str">
        <f t="shared" ca="1" si="0"/>
        <v>153 días</v>
      </c>
      <c r="I43" s="139" t="s">
        <v>24</v>
      </c>
      <c r="J43" s="134" t="s">
        <v>493</v>
      </c>
    </row>
    <row r="44" spans="2:10" ht="30" customHeight="1" x14ac:dyDescent="0.25">
      <c r="B44" s="133" t="s">
        <v>688</v>
      </c>
      <c r="C44" s="134" t="s">
        <v>43</v>
      </c>
      <c r="D44" s="135" t="s">
        <v>691</v>
      </c>
      <c r="E44" s="134" t="s">
        <v>692</v>
      </c>
      <c r="F44" s="136">
        <v>3547504.8</v>
      </c>
      <c r="G44" s="137">
        <v>44651</v>
      </c>
      <c r="H44" s="138" t="str">
        <f t="shared" ca="1" si="0"/>
        <v>139 días</v>
      </c>
      <c r="I44" s="139" t="s">
        <v>24</v>
      </c>
      <c r="J44" s="134" t="s">
        <v>493</v>
      </c>
    </row>
    <row r="45" spans="2:10" ht="30" customHeight="1" x14ac:dyDescent="0.25">
      <c r="B45" s="133" t="s">
        <v>689</v>
      </c>
      <c r="C45" s="134" t="s">
        <v>43</v>
      </c>
      <c r="D45" s="135" t="s">
        <v>691</v>
      </c>
      <c r="E45" s="134" t="s">
        <v>692</v>
      </c>
      <c r="F45" s="136">
        <v>1132827.3999999999</v>
      </c>
      <c r="G45" s="137">
        <v>44651</v>
      </c>
      <c r="H45" s="138" t="str">
        <f t="shared" ca="1" si="0"/>
        <v>139 días</v>
      </c>
      <c r="I45" s="139" t="s">
        <v>24</v>
      </c>
      <c r="J45" s="134" t="s">
        <v>493</v>
      </c>
    </row>
    <row r="46" spans="2:10" ht="30" customHeight="1" x14ac:dyDescent="0.25">
      <c r="B46" s="133" t="s">
        <v>690</v>
      </c>
      <c r="C46" s="134" t="s">
        <v>43</v>
      </c>
      <c r="D46" s="135" t="s">
        <v>691</v>
      </c>
      <c r="E46" s="134" t="s">
        <v>692</v>
      </c>
      <c r="F46" s="136">
        <v>649778.80000000005</v>
      </c>
      <c r="G46" s="137">
        <v>44651</v>
      </c>
      <c r="H46" s="138" t="str">
        <f t="shared" ca="1" si="0"/>
        <v>139 días</v>
      </c>
      <c r="I46" s="139" t="s">
        <v>24</v>
      </c>
      <c r="J46" s="134" t="s">
        <v>493</v>
      </c>
    </row>
    <row r="47" spans="2:10" ht="30" customHeight="1" x14ac:dyDescent="0.25">
      <c r="B47" s="133" t="s">
        <v>666</v>
      </c>
      <c r="C47" s="134" t="s">
        <v>43</v>
      </c>
      <c r="D47" s="135" t="s">
        <v>667</v>
      </c>
      <c r="E47" s="134" t="s">
        <v>668</v>
      </c>
      <c r="F47" s="136">
        <v>2357774.04</v>
      </c>
      <c r="G47" s="137">
        <v>44649</v>
      </c>
      <c r="H47" s="138" t="str">
        <f t="shared" ca="1" si="0"/>
        <v>141 días</v>
      </c>
      <c r="I47" s="139" t="s">
        <v>24</v>
      </c>
      <c r="J47" s="134" t="s">
        <v>493</v>
      </c>
    </row>
    <row r="48" spans="2:10" ht="30" customHeight="1" x14ac:dyDescent="0.25">
      <c r="B48" s="133" t="s">
        <v>676</v>
      </c>
      <c r="C48" s="134" t="s">
        <v>43</v>
      </c>
      <c r="D48" s="135" t="s">
        <v>677</v>
      </c>
      <c r="E48" s="134" t="s">
        <v>678</v>
      </c>
      <c r="F48" s="136">
        <v>6675000</v>
      </c>
      <c r="G48" s="137">
        <v>44685</v>
      </c>
      <c r="H48" s="138" t="str">
        <f t="shared" ca="1" si="0"/>
        <v>105 días</v>
      </c>
      <c r="I48" s="139" t="s">
        <v>24</v>
      </c>
      <c r="J48" s="134" t="s">
        <v>720</v>
      </c>
    </row>
    <row r="49" spans="2:10" ht="30" customHeight="1" x14ac:dyDescent="0.25">
      <c r="B49" s="133" t="s">
        <v>679</v>
      </c>
      <c r="C49" s="134" t="s">
        <v>43</v>
      </c>
      <c r="D49" s="135" t="s">
        <v>651</v>
      </c>
      <c r="E49" s="134" t="s">
        <v>647</v>
      </c>
      <c r="F49" s="136">
        <v>63600</v>
      </c>
      <c r="G49" s="137">
        <v>44686</v>
      </c>
      <c r="H49" s="138" t="str">
        <f t="shared" ca="1" si="0"/>
        <v>104 días</v>
      </c>
      <c r="I49" s="139" t="s">
        <v>24</v>
      </c>
      <c r="J49" s="134" t="s">
        <v>675</v>
      </c>
    </row>
    <row r="50" spans="2:10" ht="30" customHeight="1" x14ac:dyDescent="0.25">
      <c r="B50" s="133" t="s">
        <v>680</v>
      </c>
      <c r="C50" s="134" t="s">
        <v>43</v>
      </c>
      <c r="D50" s="135" t="s">
        <v>651</v>
      </c>
      <c r="E50" s="134" t="s">
        <v>647</v>
      </c>
      <c r="F50" s="136">
        <v>794000</v>
      </c>
      <c r="G50" s="137">
        <v>44686</v>
      </c>
      <c r="H50" s="138" t="str">
        <f t="shared" ca="1" si="0"/>
        <v>104 días</v>
      </c>
      <c r="I50" s="139" t="s">
        <v>24</v>
      </c>
      <c r="J50" s="134" t="s">
        <v>675</v>
      </c>
    </row>
    <row r="51" spans="2:10" ht="30" customHeight="1" x14ac:dyDescent="0.25">
      <c r="B51" s="133" t="s">
        <v>681</v>
      </c>
      <c r="C51" s="134" t="s">
        <v>43</v>
      </c>
      <c r="D51" s="135" t="s">
        <v>651</v>
      </c>
      <c r="E51" s="134" t="s">
        <v>647</v>
      </c>
      <c r="F51" s="136">
        <v>381200</v>
      </c>
      <c r="G51" s="137">
        <v>44686</v>
      </c>
      <c r="H51" s="138" t="str">
        <f t="shared" ca="1" si="0"/>
        <v>104 días</v>
      </c>
      <c r="I51" s="139" t="s">
        <v>24</v>
      </c>
      <c r="J51" s="134" t="s">
        <v>675</v>
      </c>
    </row>
    <row r="52" spans="2:10" ht="30" customHeight="1" x14ac:dyDescent="0.25">
      <c r="B52" s="133" t="s">
        <v>682</v>
      </c>
      <c r="C52" s="134" t="s">
        <v>43</v>
      </c>
      <c r="D52" s="135" t="s">
        <v>651</v>
      </c>
      <c r="E52" s="134" t="s">
        <v>647</v>
      </c>
      <c r="F52" s="136">
        <v>1961600</v>
      </c>
      <c r="G52" s="137">
        <v>44686</v>
      </c>
      <c r="H52" s="138" t="str">
        <f t="shared" ca="1" si="0"/>
        <v>104 días</v>
      </c>
      <c r="I52" s="139" t="s">
        <v>24</v>
      </c>
      <c r="J52" s="134" t="s">
        <v>675</v>
      </c>
    </row>
    <row r="53" spans="2:10" ht="30" customHeight="1" x14ac:dyDescent="0.25">
      <c r="B53" s="133" t="s">
        <v>683</v>
      </c>
      <c r="C53" s="134" t="s">
        <v>43</v>
      </c>
      <c r="D53" s="135" t="s">
        <v>651</v>
      </c>
      <c r="E53" s="134" t="s">
        <v>647</v>
      </c>
      <c r="F53" s="136">
        <v>987200</v>
      </c>
      <c r="G53" s="137">
        <v>44686</v>
      </c>
      <c r="H53" s="138" t="str">
        <f t="shared" ca="1" si="0"/>
        <v>104 días</v>
      </c>
      <c r="I53" s="139" t="s">
        <v>24</v>
      </c>
      <c r="J53" s="134" t="s">
        <v>675</v>
      </c>
    </row>
    <row r="54" spans="2:10" ht="30" customHeight="1" x14ac:dyDescent="0.25">
      <c r="B54" s="133" t="s">
        <v>684</v>
      </c>
      <c r="C54" s="134" t="s">
        <v>43</v>
      </c>
      <c r="D54" s="135" t="s">
        <v>651</v>
      </c>
      <c r="E54" s="134" t="s">
        <v>647</v>
      </c>
      <c r="F54" s="136">
        <v>987200</v>
      </c>
      <c r="G54" s="137">
        <v>44686</v>
      </c>
      <c r="H54" s="138" t="str">
        <f t="shared" ca="1" si="0"/>
        <v>104 días</v>
      </c>
      <c r="I54" s="139" t="s">
        <v>24</v>
      </c>
      <c r="J54" s="134" t="s">
        <v>675</v>
      </c>
    </row>
    <row r="55" spans="2:10" ht="30" customHeight="1" x14ac:dyDescent="0.25">
      <c r="B55" s="133" t="s">
        <v>685</v>
      </c>
      <c r="C55" s="134" t="s">
        <v>43</v>
      </c>
      <c r="D55" s="135" t="s">
        <v>651</v>
      </c>
      <c r="E55" s="134" t="s">
        <v>647</v>
      </c>
      <c r="F55" s="136">
        <v>635200</v>
      </c>
      <c r="G55" s="137">
        <v>44686</v>
      </c>
      <c r="H55" s="138" t="str">
        <f t="shared" ca="1" si="0"/>
        <v>104 días</v>
      </c>
      <c r="I55" s="139" t="s">
        <v>24</v>
      </c>
      <c r="J55" s="134" t="s">
        <v>675</v>
      </c>
    </row>
    <row r="56" spans="2:10" ht="30" customHeight="1" x14ac:dyDescent="0.25">
      <c r="B56" s="133" t="s">
        <v>686</v>
      </c>
      <c r="C56" s="134" t="s">
        <v>43</v>
      </c>
      <c r="D56" s="135" t="s">
        <v>651</v>
      </c>
      <c r="E56" s="134" t="s">
        <v>647</v>
      </c>
      <c r="F56" s="136">
        <v>381200</v>
      </c>
      <c r="G56" s="137">
        <v>44686</v>
      </c>
      <c r="H56" s="138" t="str">
        <f t="shared" ca="1" si="0"/>
        <v>104 días</v>
      </c>
      <c r="I56" s="139" t="s">
        <v>24</v>
      </c>
      <c r="J56" s="134" t="s">
        <v>675</v>
      </c>
    </row>
    <row r="57" spans="2:10" ht="30" customHeight="1" x14ac:dyDescent="0.25">
      <c r="B57" s="133" t="s">
        <v>687</v>
      </c>
      <c r="C57" s="134" t="s">
        <v>43</v>
      </c>
      <c r="D57" s="135" t="s">
        <v>651</v>
      </c>
      <c r="E57" s="134" t="s">
        <v>647</v>
      </c>
      <c r="F57" s="136">
        <v>987200</v>
      </c>
      <c r="G57" s="137">
        <v>44686</v>
      </c>
      <c r="H57" s="138" t="str">
        <f t="shared" ca="1" si="0"/>
        <v>104 días</v>
      </c>
      <c r="I57" s="139" t="s">
        <v>24</v>
      </c>
      <c r="J57" s="134" t="s">
        <v>675</v>
      </c>
    </row>
    <row r="58" spans="2:10" ht="30" customHeight="1" x14ac:dyDescent="0.25">
      <c r="B58" s="133" t="s">
        <v>694</v>
      </c>
      <c r="C58" s="134" t="s">
        <v>43</v>
      </c>
      <c r="D58" s="135" t="s">
        <v>664</v>
      </c>
      <c r="E58" s="134" t="s">
        <v>697</v>
      </c>
      <c r="F58" s="136">
        <v>444413.37</v>
      </c>
      <c r="G58" s="137">
        <v>44698</v>
      </c>
      <c r="H58" s="138" t="str">
        <f t="shared" ca="1" si="0"/>
        <v>92 días</v>
      </c>
      <c r="I58" s="139" t="s">
        <v>24</v>
      </c>
      <c r="J58" s="134" t="s">
        <v>675</v>
      </c>
    </row>
    <row r="59" spans="2:10" ht="30" customHeight="1" x14ac:dyDescent="0.25">
      <c r="B59" s="133" t="s">
        <v>695</v>
      </c>
      <c r="C59" s="134" t="s">
        <v>43</v>
      </c>
      <c r="D59" s="135" t="s">
        <v>664</v>
      </c>
      <c r="E59" s="134" t="s">
        <v>698</v>
      </c>
      <c r="F59" s="136">
        <v>95053.35</v>
      </c>
      <c r="G59" s="137">
        <v>44698</v>
      </c>
      <c r="H59" s="138" t="str">
        <f t="shared" ca="1" si="0"/>
        <v>92 días</v>
      </c>
      <c r="I59" s="139" t="s">
        <v>24</v>
      </c>
      <c r="J59" s="134" t="s">
        <v>675</v>
      </c>
    </row>
    <row r="60" spans="2:10" ht="30" customHeight="1" x14ac:dyDescent="0.25">
      <c r="B60" s="133" t="s">
        <v>696</v>
      </c>
      <c r="C60" s="134" t="s">
        <v>43</v>
      </c>
      <c r="D60" s="135" t="s">
        <v>664</v>
      </c>
      <c r="E60" s="134" t="s">
        <v>699</v>
      </c>
      <c r="F60" s="136">
        <v>656675</v>
      </c>
      <c r="G60" s="137">
        <v>44698</v>
      </c>
      <c r="H60" s="138" t="str">
        <f t="shared" ca="1" si="0"/>
        <v>92 días</v>
      </c>
      <c r="I60" s="139" t="s">
        <v>24</v>
      </c>
      <c r="J60" s="134" t="s">
        <v>675</v>
      </c>
    </row>
    <row r="61" spans="2:10" ht="30" customHeight="1" x14ac:dyDescent="0.25">
      <c r="B61" s="133" t="s">
        <v>700</v>
      </c>
      <c r="C61" s="134" t="s">
        <v>43</v>
      </c>
      <c r="D61" s="135" t="s">
        <v>701</v>
      </c>
      <c r="E61" s="134" t="s">
        <v>647</v>
      </c>
      <c r="F61" s="136">
        <v>4200000</v>
      </c>
      <c r="G61" s="137">
        <v>44698</v>
      </c>
      <c r="H61" s="138" t="str">
        <f t="shared" ca="1" si="0"/>
        <v>92 días</v>
      </c>
      <c r="I61" s="139" t="s">
        <v>24</v>
      </c>
      <c r="J61" s="134" t="s">
        <v>675</v>
      </c>
    </row>
    <row r="62" spans="2:10" ht="30" customHeight="1" x14ac:dyDescent="0.25">
      <c r="B62" s="133" t="s">
        <v>593</v>
      </c>
      <c r="C62" s="134" t="s">
        <v>43</v>
      </c>
      <c r="D62" s="135" t="s">
        <v>641</v>
      </c>
      <c r="E62" s="134" t="s">
        <v>702</v>
      </c>
      <c r="F62" s="136">
        <v>3000000</v>
      </c>
      <c r="G62" s="137">
        <v>44698</v>
      </c>
      <c r="H62" s="138" t="str">
        <f t="shared" ca="1" si="0"/>
        <v>92 días</v>
      </c>
      <c r="I62" s="139" t="s">
        <v>24</v>
      </c>
      <c r="J62" s="134" t="s">
        <v>675</v>
      </c>
    </row>
    <row r="63" spans="2:10" ht="30" customHeight="1" x14ac:dyDescent="0.25">
      <c r="B63" s="133" t="s">
        <v>703</v>
      </c>
      <c r="C63" s="134" t="s">
        <v>43</v>
      </c>
      <c r="D63" s="135" t="s">
        <v>704</v>
      </c>
      <c r="E63" s="134" t="s">
        <v>705</v>
      </c>
      <c r="F63" s="136">
        <v>38232</v>
      </c>
      <c r="G63" s="137">
        <v>44708</v>
      </c>
      <c r="H63" s="138" t="str">
        <f t="shared" ca="1" si="0"/>
        <v>82 días</v>
      </c>
      <c r="I63" s="139" t="s">
        <v>24</v>
      </c>
      <c r="J63" s="134" t="s">
        <v>675</v>
      </c>
    </row>
    <row r="64" spans="2:10" ht="30" customHeight="1" x14ac:dyDescent="0.25">
      <c r="B64" s="133" t="s">
        <v>706</v>
      </c>
      <c r="C64" s="134" t="s">
        <v>43</v>
      </c>
      <c r="D64" s="135" t="s">
        <v>709</v>
      </c>
      <c r="E64" s="134" t="s">
        <v>710</v>
      </c>
      <c r="F64" s="136">
        <v>674999.77</v>
      </c>
      <c r="G64" s="137">
        <v>44708</v>
      </c>
      <c r="H64" s="138" t="str">
        <f t="shared" ca="1" si="0"/>
        <v>82 días</v>
      </c>
      <c r="I64" s="139" t="s">
        <v>24</v>
      </c>
      <c r="J64" s="134" t="s">
        <v>711</v>
      </c>
    </row>
    <row r="65" spans="2:10" ht="30" customHeight="1" x14ac:dyDescent="0.25">
      <c r="B65" s="133" t="s">
        <v>707</v>
      </c>
      <c r="C65" s="134" t="s">
        <v>43</v>
      </c>
      <c r="D65" s="135" t="s">
        <v>709</v>
      </c>
      <c r="E65" s="134" t="s">
        <v>710</v>
      </c>
      <c r="F65" s="136">
        <v>337499.82</v>
      </c>
      <c r="G65" s="137">
        <v>44708</v>
      </c>
      <c r="H65" s="138" t="str">
        <f t="shared" ca="1" si="0"/>
        <v>82 días</v>
      </c>
      <c r="I65" s="139" t="s">
        <v>24</v>
      </c>
      <c r="J65" s="134" t="s">
        <v>711</v>
      </c>
    </row>
    <row r="66" spans="2:10" ht="30" customHeight="1" x14ac:dyDescent="0.25">
      <c r="B66" s="133" t="s">
        <v>708</v>
      </c>
      <c r="C66" s="134" t="s">
        <v>43</v>
      </c>
      <c r="D66" s="135" t="s">
        <v>709</v>
      </c>
      <c r="E66" s="134" t="s">
        <v>710</v>
      </c>
      <c r="F66" s="136">
        <v>337449.82</v>
      </c>
      <c r="G66" s="137">
        <v>44708</v>
      </c>
      <c r="H66" s="138" t="str">
        <f t="shared" ca="1" si="0"/>
        <v>82 días</v>
      </c>
      <c r="I66" s="139" t="s">
        <v>24</v>
      </c>
      <c r="J66" s="134" t="s">
        <v>711</v>
      </c>
    </row>
    <row r="67" spans="2:10" ht="30" customHeight="1" x14ac:dyDescent="0.25">
      <c r="B67" s="133" t="s">
        <v>645</v>
      </c>
      <c r="C67" s="134" t="s">
        <v>43</v>
      </c>
      <c r="D67" s="135" t="s">
        <v>712</v>
      </c>
      <c r="E67" s="134" t="s">
        <v>713</v>
      </c>
      <c r="F67" s="136">
        <v>20783.330000000002</v>
      </c>
      <c r="G67" s="137">
        <v>44708</v>
      </c>
      <c r="H67" s="138" t="str">
        <f t="shared" ca="1" si="0"/>
        <v>82 días</v>
      </c>
      <c r="I67" s="139" t="s">
        <v>24</v>
      </c>
      <c r="J67" s="134" t="s">
        <v>714</v>
      </c>
    </row>
    <row r="68" spans="2:10" ht="30" customHeight="1" x14ac:dyDescent="0.25">
      <c r="B68" s="133" t="s">
        <v>422</v>
      </c>
      <c r="C68" s="134" t="s">
        <v>43</v>
      </c>
      <c r="D68" s="135" t="s">
        <v>712</v>
      </c>
      <c r="E68" s="134" t="s">
        <v>713</v>
      </c>
      <c r="F68" s="136">
        <v>24553.439999999999</v>
      </c>
      <c r="G68" s="137">
        <v>44708</v>
      </c>
      <c r="H68" s="138" t="str">
        <f t="shared" ca="1" si="0"/>
        <v>82 días</v>
      </c>
      <c r="I68" s="139" t="s">
        <v>24</v>
      </c>
      <c r="J68" s="134" t="s">
        <v>714</v>
      </c>
    </row>
    <row r="69" spans="2:10" ht="30" customHeight="1" x14ac:dyDescent="0.25">
      <c r="B69" s="133" t="s">
        <v>580</v>
      </c>
      <c r="C69" s="134" t="s">
        <v>43</v>
      </c>
      <c r="D69" s="135" t="s">
        <v>701</v>
      </c>
      <c r="E69" s="134" t="s">
        <v>647</v>
      </c>
      <c r="F69" s="136">
        <v>1680000</v>
      </c>
      <c r="G69" s="137">
        <v>44711</v>
      </c>
      <c r="H69" s="138" t="str">
        <f t="shared" ca="1" si="0"/>
        <v>79 días</v>
      </c>
      <c r="I69" s="139" t="s">
        <v>24</v>
      </c>
      <c r="J69" s="134" t="s">
        <v>675</v>
      </c>
    </row>
    <row r="70" spans="2:10" ht="30" customHeight="1" x14ac:dyDescent="0.25">
      <c r="B70" s="133"/>
      <c r="C70" s="134"/>
      <c r="D70" s="135"/>
      <c r="E70" s="134"/>
      <c r="F70" s="136"/>
      <c r="G70" s="137"/>
      <c r="H70" s="138"/>
      <c r="I70" s="139"/>
      <c r="J70" s="134"/>
    </row>
    <row r="71" spans="2:10" ht="18" x14ac:dyDescent="0.25">
      <c r="B71" s="133"/>
      <c r="C71" s="134"/>
      <c r="D71" s="135"/>
      <c r="E71" s="134"/>
      <c r="F71" s="140">
        <f>SUM(F28:F69)</f>
        <v>105999392.82999998</v>
      </c>
      <c r="G71" s="137"/>
      <c r="H71" s="138" t="str">
        <f t="shared" ca="1" si="0"/>
        <v/>
      </c>
      <c r="I71" s="139"/>
      <c r="J71" s="134"/>
    </row>
    <row r="72" spans="2:10" x14ac:dyDescent="0.25"/>
    <row r="73" spans="2:10" x14ac:dyDescent="0.25"/>
    <row r="74" spans="2:10" x14ac:dyDescent="0.25"/>
    <row r="75" spans="2:10" x14ac:dyDescent="0.25"/>
    <row r="76" spans="2:10" x14ac:dyDescent="0.25"/>
    <row r="77" spans="2:10" x14ac:dyDescent="0.25">
      <c r="D77" s="1" t="s">
        <v>488</v>
      </c>
    </row>
    <row r="78" spans="2:10" x14ac:dyDescent="0.25"/>
    <row r="79" spans="2:10" x14ac:dyDescent="0.25"/>
    <row r="80" spans="2:1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</sheetData>
  <sheetProtection sort="0"/>
  <mergeCells count="13">
    <mergeCell ref="B25:C25"/>
    <mergeCell ref="E18:J18"/>
    <mergeCell ref="E19:J19"/>
    <mergeCell ref="B20:J20"/>
    <mergeCell ref="B22:J22"/>
    <mergeCell ref="D23:F23"/>
    <mergeCell ref="B24:C24"/>
    <mergeCell ref="E17:J17"/>
    <mergeCell ref="B10:J10"/>
    <mergeCell ref="B11:J11"/>
    <mergeCell ref="B12:J12"/>
    <mergeCell ref="B13:J13"/>
    <mergeCell ref="E16:J16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7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BE20354-62B1-471C-BFAD-99C04E44A327}">
          <x14:formula1>
            <xm:f>Referencias!$A$1:$A$9</xm:f>
          </x14:formula1>
          <xm:sqref>F72:F1048576 I28:I71</xm:sqref>
        </x14:dataValidation>
        <x14:dataValidation type="list" allowBlank="1" showInputMessage="1" showErrorMessage="1" xr:uid="{16DB8544-E59F-4150-96B1-E3E9000F84BB}">
          <x14:formula1>
            <xm:f>Referencias!$E$1:$E$6</xm:f>
          </x14:formula1>
          <xm:sqref>C28:C71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5E931-A1E8-4818-8321-AA7FAD215218}">
  <dimension ref="A1:M577"/>
  <sheetViews>
    <sheetView showGridLines="0" view="pageBreakPreview" topLeftCell="A26" zoomScale="60" zoomScaleNormal="95" workbookViewId="0">
      <selection activeCell="F31" sqref="F31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145"/>
      <c r="C14" s="145"/>
      <c r="D14" s="145"/>
      <c r="E14" s="145"/>
      <c r="F14" s="145"/>
      <c r="G14" s="145"/>
      <c r="H14" s="145"/>
      <c r="I14" s="145"/>
      <c r="J14" s="145"/>
    </row>
    <row r="15" spans="2:10" s="22" customFormat="1" ht="12.75" x14ac:dyDescent="0.25">
      <c r="B15" s="93" t="s">
        <v>6</v>
      </c>
      <c r="C15" s="94">
        <v>2021</v>
      </c>
      <c r="D15" s="146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46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146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146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146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507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+F56-D25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40</v>
      </c>
      <c r="C28" s="134" t="s">
        <v>44</v>
      </c>
      <c r="D28" s="135" t="s">
        <v>589</v>
      </c>
      <c r="E28" s="134" t="s">
        <v>417</v>
      </c>
      <c r="F28" s="140">
        <v>908884.25</v>
      </c>
      <c r="G28" s="137">
        <v>44174</v>
      </c>
      <c r="H28" s="138" t="str">
        <f t="shared" ref="H28:H56" ca="1" si="0">IF($G28="","",IF((TODAY()-$G28)=1,(TODAY()-$G28)&amp;" día",IF((TODAY()-$G28)=-1,(TODAY()-$G28)&amp;" día",(TODAY()-$G28)&amp;" días")))</f>
        <v>616 días</v>
      </c>
      <c r="I28" s="139" t="s">
        <v>24</v>
      </c>
      <c r="J28" s="134" t="s">
        <v>550</v>
      </c>
    </row>
    <row r="29" spans="2:10" s="25" customFormat="1" ht="34.5" customHeight="1" x14ac:dyDescent="0.25">
      <c r="B29" s="133" t="s">
        <v>415</v>
      </c>
      <c r="C29" s="134" t="s">
        <v>378</v>
      </c>
      <c r="D29" s="135" t="s">
        <v>587</v>
      </c>
      <c r="E29" s="134" t="s">
        <v>413</v>
      </c>
      <c r="F29" s="140">
        <v>401264.46</v>
      </c>
      <c r="G29" s="137">
        <v>44095</v>
      </c>
      <c r="H29" s="138" t="str">
        <f t="shared" ca="1" si="0"/>
        <v>695 días</v>
      </c>
      <c r="I29" s="139" t="s">
        <v>24</v>
      </c>
      <c r="J29" s="134" t="s">
        <v>715</v>
      </c>
    </row>
    <row r="30" spans="2:10" s="25" customFormat="1" ht="34.5" customHeight="1" x14ac:dyDescent="0.25">
      <c r="B30" s="133" t="s">
        <v>39</v>
      </c>
      <c r="C30" s="134" t="s">
        <v>378</v>
      </c>
      <c r="D30" s="135" t="s">
        <v>583</v>
      </c>
      <c r="E30" s="134" t="s">
        <v>584</v>
      </c>
      <c r="F30" s="140">
        <v>2055754.62</v>
      </c>
      <c r="G30" s="137">
        <v>44550</v>
      </c>
      <c r="H30" s="138" t="str">
        <f t="shared" ca="1" si="0"/>
        <v>240 días</v>
      </c>
      <c r="I30" s="139" t="s">
        <v>24</v>
      </c>
      <c r="J30" s="134" t="s">
        <v>716</v>
      </c>
    </row>
    <row r="31" spans="2:10" ht="30" customHeight="1" x14ac:dyDescent="0.25">
      <c r="B31" s="133" t="s">
        <v>422</v>
      </c>
      <c r="C31" s="134" t="s">
        <v>43</v>
      </c>
      <c r="D31" s="135" t="s">
        <v>591</v>
      </c>
      <c r="E31" s="134" t="s">
        <v>592</v>
      </c>
      <c r="F31" s="140">
        <v>4852993.12</v>
      </c>
      <c r="G31" s="137">
        <v>44580</v>
      </c>
      <c r="H31" s="138" t="str">
        <f t="shared" ca="1" si="0"/>
        <v>210 días</v>
      </c>
      <c r="I31" s="139" t="s">
        <v>575</v>
      </c>
      <c r="J31" s="134" t="s">
        <v>725</v>
      </c>
    </row>
    <row r="32" spans="2:10" ht="30" customHeight="1" x14ac:dyDescent="0.25">
      <c r="B32" s="133" t="s">
        <v>46</v>
      </c>
      <c r="C32" s="134" t="s">
        <v>44</v>
      </c>
      <c r="D32" s="135" t="s">
        <v>619</v>
      </c>
      <c r="E32" s="134" t="s">
        <v>620</v>
      </c>
      <c r="F32" s="140">
        <v>308000</v>
      </c>
      <c r="G32" s="137">
        <v>44613</v>
      </c>
      <c r="H32" s="138" t="str">
        <f t="shared" ca="1" si="0"/>
        <v>177 días</v>
      </c>
      <c r="I32" s="139" t="s">
        <v>24</v>
      </c>
      <c r="J32" s="134" t="s">
        <v>718</v>
      </c>
    </row>
    <row r="33" spans="2:10" ht="30" customHeight="1" x14ac:dyDescent="0.25">
      <c r="B33" s="133" t="s">
        <v>693</v>
      </c>
      <c r="C33" s="134" t="s">
        <v>43</v>
      </c>
      <c r="D33" s="135" t="s">
        <v>641</v>
      </c>
      <c r="E33" s="134" t="s">
        <v>647</v>
      </c>
      <c r="F33" s="140">
        <v>29945200</v>
      </c>
      <c r="G33" s="137">
        <v>44669</v>
      </c>
      <c r="H33" s="138" t="str">
        <f t="shared" ca="1" si="0"/>
        <v>121 días</v>
      </c>
      <c r="I33" s="139" t="s">
        <v>24</v>
      </c>
      <c r="J33" s="134" t="s">
        <v>725</v>
      </c>
    </row>
    <row r="34" spans="2:10" ht="30" customHeight="1" x14ac:dyDescent="0.25">
      <c r="B34" s="133" t="s">
        <v>695</v>
      </c>
      <c r="C34" s="134" t="s">
        <v>43</v>
      </c>
      <c r="D34" s="135" t="s">
        <v>664</v>
      </c>
      <c r="E34" s="134" t="s">
        <v>698</v>
      </c>
      <c r="F34" s="140">
        <v>95053.35</v>
      </c>
      <c r="G34" s="137">
        <v>44698</v>
      </c>
      <c r="H34" s="138" t="str">
        <f t="shared" ca="1" si="0"/>
        <v>92 días</v>
      </c>
      <c r="I34" s="139" t="s">
        <v>24</v>
      </c>
      <c r="J34" s="134" t="s">
        <v>675</v>
      </c>
    </row>
    <row r="35" spans="2:10" ht="30" customHeight="1" x14ac:dyDescent="0.25">
      <c r="B35" s="133" t="s">
        <v>577</v>
      </c>
      <c r="C35" s="134" t="s">
        <v>43</v>
      </c>
      <c r="D35" s="135" t="s">
        <v>701</v>
      </c>
      <c r="E35" s="134" t="s">
        <v>647</v>
      </c>
      <c r="F35" s="140">
        <v>4200000</v>
      </c>
      <c r="G35" s="137">
        <v>44698</v>
      </c>
      <c r="H35" s="138" t="str">
        <f t="shared" ca="1" si="0"/>
        <v>92 días</v>
      </c>
      <c r="I35" s="139" t="s">
        <v>24</v>
      </c>
      <c r="J35" s="134" t="s">
        <v>675</v>
      </c>
    </row>
    <row r="36" spans="2:10" ht="30" customHeight="1" x14ac:dyDescent="0.25">
      <c r="B36" s="133" t="s">
        <v>593</v>
      </c>
      <c r="C36" s="134" t="s">
        <v>43</v>
      </c>
      <c r="D36" s="135" t="s">
        <v>641</v>
      </c>
      <c r="E36" s="134" t="s">
        <v>702</v>
      </c>
      <c r="F36" s="140">
        <v>3000000</v>
      </c>
      <c r="G36" s="137">
        <v>44698</v>
      </c>
      <c r="H36" s="138" t="str">
        <f t="shared" ca="1" si="0"/>
        <v>92 días</v>
      </c>
      <c r="I36" s="139" t="s">
        <v>24</v>
      </c>
      <c r="J36" s="134" t="s">
        <v>675</v>
      </c>
    </row>
    <row r="37" spans="2:10" ht="30" customHeight="1" x14ac:dyDescent="0.25">
      <c r="B37" s="133" t="s">
        <v>645</v>
      </c>
      <c r="C37" s="134" t="s">
        <v>43</v>
      </c>
      <c r="D37" s="135" t="s">
        <v>712</v>
      </c>
      <c r="E37" s="134" t="s">
        <v>713</v>
      </c>
      <c r="F37" s="140">
        <v>20783.330000000002</v>
      </c>
      <c r="G37" s="137">
        <v>44708</v>
      </c>
      <c r="H37" s="138" t="str">
        <f t="shared" ca="1" si="0"/>
        <v>82 días</v>
      </c>
      <c r="I37" s="139" t="s">
        <v>24</v>
      </c>
      <c r="J37" s="134" t="s">
        <v>714</v>
      </c>
    </row>
    <row r="38" spans="2:10" ht="30" customHeight="1" x14ac:dyDescent="0.25">
      <c r="B38" s="133" t="s">
        <v>422</v>
      </c>
      <c r="C38" s="134" t="s">
        <v>43</v>
      </c>
      <c r="D38" s="135" t="s">
        <v>712</v>
      </c>
      <c r="E38" s="134" t="s">
        <v>713</v>
      </c>
      <c r="F38" s="140">
        <v>24553.439999999999</v>
      </c>
      <c r="G38" s="137">
        <v>44708</v>
      </c>
      <c r="H38" s="138" t="str">
        <f t="shared" ca="1" si="0"/>
        <v>82 días</v>
      </c>
      <c r="I38" s="139" t="s">
        <v>24</v>
      </c>
      <c r="J38" s="134" t="s">
        <v>714</v>
      </c>
    </row>
    <row r="39" spans="2:10" ht="30" customHeight="1" x14ac:dyDescent="0.25">
      <c r="B39" s="133" t="s">
        <v>580</v>
      </c>
      <c r="C39" s="134" t="s">
        <v>43</v>
      </c>
      <c r="D39" s="135" t="s">
        <v>701</v>
      </c>
      <c r="E39" s="134" t="s">
        <v>647</v>
      </c>
      <c r="F39" s="140">
        <v>1680000</v>
      </c>
      <c r="G39" s="137">
        <v>44711</v>
      </c>
      <c r="H39" s="138" t="str">
        <f t="shared" ca="1" si="0"/>
        <v>79 días</v>
      </c>
      <c r="I39" s="139" t="s">
        <v>24</v>
      </c>
      <c r="J39" s="134" t="s">
        <v>675</v>
      </c>
    </row>
    <row r="40" spans="2:10" ht="30" customHeight="1" x14ac:dyDescent="0.25">
      <c r="B40" s="133" t="s">
        <v>721</v>
      </c>
      <c r="C40" s="134" t="s">
        <v>44</v>
      </c>
      <c r="D40" s="135" t="s">
        <v>619</v>
      </c>
      <c r="E40" s="134" t="s">
        <v>620</v>
      </c>
      <c r="F40" s="140">
        <v>143248</v>
      </c>
      <c r="G40" s="137">
        <v>44713</v>
      </c>
      <c r="H40" s="138" t="str">
        <f t="shared" ca="1" si="0"/>
        <v>77 días</v>
      </c>
      <c r="I40" s="139" t="s">
        <v>24</v>
      </c>
      <c r="J40" s="134" t="s">
        <v>718</v>
      </c>
    </row>
    <row r="41" spans="2:10" ht="30" customHeight="1" x14ac:dyDescent="0.25">
      <c r="B41" s="133" t="s">
        <v>389</v>
      </c>
      <c r="C41" s="134" t="s">
        <v>44</v>
      </c>
      <c r="D41" s="135" t="s">
        <v>619</v>
      </c>
      <c r="E41" s="134" t="s">
        <v>620</v>
      </c>
      <c r="F41" s="140">
        <v>84000</v>
      </c>
      <c r="G41" s="137">
        <v>44713</v>
      </c>
      <c r="H41" s="138" t="str">
        <f t="shared" ca="1" si="0"/>
        <v>77 días</v>
      </c>
      <c r="I41" s="139" t="s">
        <v>24</v>
      </c>
      <c r="J41" s="134" t="s">
        <v>718</v>
      </c>
    </row>
    <row r="42" spans="2:10" ht="30" customHeight="1" x14ac:dyDescent="0.25">
      <c r="B42" s="133" t="s">
        <v>722</v>
      </c>
      <c r="C42" s="134" t="s">
        <v>43</v>
      </c>
      <c r="D42" s="135" t="s">
        <v>611</v>
      </c>
      <c r="E42" s="134" t="s">
        <v>724</v>
      </c>
      <c r="F42" s="136">
        <v>37055</v>
      </c>
      <c r="G42" s="137">
        <v>44705</v>
      </c>
      <c r="H42" s="138" t="str">
        <f t="shared" ca="1" si="0"/>
        <v>85 días</v>
      </c>
      <c r="I42" s="139" t="s">
        <v>24</v>
      </c>
      <c r="J42" s="134" t="s">
        <v>725</v>
      </c>
    </row>
    <row r="43" spans="2:10" ht="30" customHeight="1" x14ac:dyDescent="0.25">
      <c r="B43" s="133" t="s">
        <v>723</v>
      </c>
      <c r="C43" s="134" t="s">
        <v>43</v>
      </c>
      <c r="D43" s="135" t="s">
        <v>611</v>
      </c>
      <c r="E43" s="134" t="s">
        <v>612</v>
      </c>
      <c r="F43" s="136">
        <v>12720</v>
      </c>
      <c r="G43" s="137">
        <v>44705</v>
      </c>
      <c r="H43" s="138" t="str">
        <f t="shared" ca="1" si="0"/>
        <v>85 días</v>
      </c>
      <c r="I43" s="139" t="s">
        <v>24</v>
      </c>
      <c r="J43" s="134" t="s">
        <v>725</v>
      </c>
    </row>
    <row r="44" spans="2:10" ht="30" customHeight="1" x14ac:dyDescent="0.25">
      <c r="B44" s="133" t="s">
        <v>726</v>
      </c>
      <c r="C44" s="134" t="s">
        <v>44</v>
      </c>
      <c r="D44" s="135" t="s">
        <v>614</v>
      </c>
      <c r="E44" s="134" t="s">
        <v>417</v>
      </c>
      <c r="F44" s="140">
        <v>467480</v>
      </c>
      <c r="G44" s="137">
        <v>44720</v>
      </c>
      <c r="H44" s="138" t="str">
        <f t="shared" ca="1" si="0"/>
        <v>70 días</v>
      </c>
      <c r="I44" s="139" t="s">
        <v>24</v>
      </c>
      <c r="J44" s="134" t="s">
        <v>727</v>
      </c>
    </row>
    <row r="45" spans="2:10" ht="30" customHeight="1" x14ac:dyDescent="0.25">
      <c r="B45" s="133" t="s">
        <v>95</v>
      </c>
      <c r="C45" s="134" t="s">
        <v>43</v>
      </c>
      <c r="D45" s="135" t="s">
        <v>728</v>
      </c>
      <c r="E45" s="134" t="s">
        <v>647</v>
      </c>
      <c r="F45" s="140">
        <v>6600000</v>
      </c>
      <c r="G45" s="137">
        <v>44722</v>
      </c>
      <c r="H45" s="138" t="str">
        <f t="shared" ca="1" si="0"/>
        <v>68 días</v>
      </c>
      <c r="I45" s="139" t="s">
        <v>24</v>
      </c>
      <c r="J45" s="134" t="s">
        <v>725</v>
      </c>
    </row>
    <row r="46" spans="2:10" ht="30" customHeight="1" x14ac:dyDescent="0.25">
      <c r="B46" s="133" t="s">
        <v>729</v>
      </c>
      <c r="C46" s="134" t="s">
        <v>43</v>
      </c>
      <c r="D46" s="135" t="s">
        <v>611</v>
      </c>
      <c r="E46" s="134" t="s">
        <v>724</v>
      </c>
      <c r="F46" s="136">
        <v>40580</v>
      </c>
      <c r="G46" s="137">
        <v>44725</v>
      </c>
      <c r="H46" s="138" t="str">
        <f t="shared" ca="1" si="0"/>
        <v>65 días</v>
      </c>
      <c r="I46" s="139" t="s">
        <v>24</v>
      </c>
      <c r="J46" s="134" t="s">
        <v>725</v>
      </c>
    </row>
    <row r="47" spans="2:10" ht="30" customHeight="1" x14ac:dyDescent="0.25">
      <c r="B47" s="133" t="s">
        <v>730</v>
      </c>
      <c r="C47" s="134" t="s">
        <v>43</v>
      </c>
      <c r="D47" s="135" t="s">
        <v>611</v>
      </c>
      <c r="E47" s="134" t="s">
        <v>612</v>
      </c>
      <c r="F47" s="136">
        <v>12720</v>
      </c>
      <c r="G47" s="137">
        <v>44725</v>
      </c>
      <c r="H47" s="138" t="str">
        <f t="shared" ca="1" si="0"/>
        <v>65 días</v>
      </c>
      <c r="I47" s="139" t="s">
        <v>24</v>
      </c>
      <c r="J47" s="134" t="s">
        <v>725</v>
      </c>
    </row>
    <row r="48" spans="2:10" ht="30" customHeight="1" x14ac:dyDescent="0.25">
      <c r="B48" s="133" t="s">
        <v>496</v>
      </c>
      <c r="C48" s="134" t="s">
        <v>44</v>
      </c>
      <c r="D48" s="135" t="s">
        <v>619</v>
      </c>
      <c r="E48" s="134" t="s">
        <v>620</v>
      </c>
      <c r="F48" s="136">
        <v>183512</v>
      </c>
      <c r="G48" s="137">
        <v>44727</v>
      </c>
      <c r="H48" s="138" t="str">
        <f t="shared" ca="1" si="0"/>
        <v>63 días</v>
      </c>
      <c r="I48" s="139" t="s">
        <v>24</v>
      </c>
      <c r="J48" s="134" t="s">
        <v>718</v>
      </c>
    </row>
    <row r="49" spans="2:10" ht="30" customHeight="1" x14ac:dyDescent="0.25">
      <c r="B49" s="133" t="s">
        <v>731</v>
      </c>
      <c r="C49" s="134" t="s">
        <v>43</v>
      </c>
      <c r="D49" s="135" t="s">
        <v>641</v>
      </c>
      <c r="E49" s="134" t="s">
        <v>702</v>
      </c>
      <c r="F49" s="140">
        <v>3000000</v>
      </c>
      <c r="G49" s="137">
        <v>44733</v>
      </c>
      <c r="H49" s="138" t="str">
        <f t="shared" ca="1" si="0"/>
        <v>57 días</v>
      </c>
      <c r="I49" s="139" t="s">
        <v>24</v>
      </c>
      <c r="J49" s="134"/>
    </row>
    <row r="50" spans="2:10" ht="30" customHeight="1" x14ac:dyDescent="0.25">
      <c r="B50" s="133" t="s">
        <v>732</v>
      </c>
      <c r="C50" s="134" t="s">
        <v>43</v>
      </c>
      <c r="D50" s="135" t="s">
        <v>641</v>
      </c>
      <c r="E50" s="134" t="s">
        <v>702</v>
      </c>
      <c r="F50" s="140">
        <v>3000000</v>
      </c>
      <c r="G50" s="137">
        <v>44733</v>
      </c>
      <c r="H50" s="138" t="str">
        <f t="shared" ca="1" si="0"/>
        <v>57 días</v>
      </c>
      <c r="I50" s="139" t="s">
        <v>24</v>
      </c>
      <c r="J50" s="134"/>
    </row>
    <row r="51" spans="2:10" ht="30" customHeight="1" x14ac:dyDescent="0.25">
      <c r="B51" s="133" t="s">
        <v>733</v>
      </c>
      <c r="C51" s="134" t="s">
        <v>43</v>
      </c>
      <c r="D51" s="135" t="s">
        <v>712</v>
      </c>
      <c r="E51" s="134" t="s">
        <v>713</v>
      </c>
      <c r="F51" s="140">
        <v>36282.050000000003</v>
      </c>
      <c r="G51" s="137">
        <v>44734</v>
      </c>
      <c r="H51" s="138" t="str">
        <f t="shared" ca="1" si="0"/>
        <v>56 días</v>
      </c>
      <c r="I51" s="139" t="s">
        <v>24</v>
      </c>
      <c r="J51" s="134"/>
    </row>
    <row r="52" spans="2:10" ht="30" customHeight="1" x14ac:dyDescent="0.25">
      <c r="B52" s="133" t="s">
        <v>425</v>
      </c>
      <c r="C52" s="134" t="s">
        <v>43</v>
      </c>
      <c r="D52" s="135" t="s">
        <v>712</v>
      </c>
      <c r="E52" s="134" t="s">
        <v>713</v>
      </c>
      <c r="F52" s="140">
        <v>20783.330000000002</v>
      </c>
      <c r="G52" s="137">
        <v>44734</v>
      </c>
      <c r="H52" s="138" t="str">
        <f t="shared" ca="1" si="0"/>
        <v>56 días</v>
      </c>
      <c r="I52" s="139" t="s">
        <v>24</v>
      </c>
      <c r="J52" s="134"/>
    </row>
    <row r="53" spans="2:10" ht="30" customHeight="1" x14ac:dyDescent="0.25">
      <c r="B53" s="133" t="s">
        <v>735</v>
      </c>
      <c r="C53" s="134" t="s">
        <v>43</v>
      </c>
      <c r="D53" s="135" t="s">
        <v>734</v>
      </c>
      <c r="E53" s="134" t="s">
        <v>736</v>
      </c>
      <c r="F53" s="140">
        <v>5207371.0999999996</v>
      </c>
      <c r="G53" s="137">
        <v>44734</v>
      </c>
      <c r="H53" s="138" t="str">
        <f t="shared" ca="1" si="0"/>
        <v>56 días</v>
      </c>
      <c r="I53" s="139" t="s">
        <v>24</v>
      </c>
      <c r="J53" s="134" t="s">
        <v>737</v>
      </c>
    </row>
    <row r="54" spans="2:10" ht="30" customHeight="1" x14ac:dyDescent="0.25">
      <c r="B54" s="133" t="s">
        <v>452</v>
      </c>
      <c r="C54" s="134" t="s">
        <v>43</v>
      </c>
      <c r="D54" s="135" t="s">
        <v>734</v>
      </c>
      <c r="E54" s="134" t="s">
        <v>736</v>
      </c>
      <c r="F54" s="140">
        <v>1031966.66</v>
      </c>
      <c r="G54" s="137">
        <v>44734</v>
      </c>
      <c r="H54" s="138" t="str">
        <f t="shared" ca="1" si="0"/>
        <v>56 días</v>
      </c>
      <c r="I54" s="139" t="s">
        <v>24</v>
      </c>
      <c r="J54" s="134" t="s">
        <v>737</v>
      </c>
    </row>
    <row r="55" spans="2:10" ht="30" customHeight="1" x14ac:dyDescent="0.25">
      <c r="B55" s="133"/>
      <c r="C55" s="134"/>
      <c r="D55" s="135"/>
      <c r="E55" s="134"/>
      <c r="F55" s="140"/>
      <c r="G55" s="137"/>
      <c r="H55" s="138"/>
      <c r="I55" s="139"/>
      <c r="J55" s="134"/>
    </row>
    <row r="56" spans="2:10" ht="18" x14ac:dyDescent="0.25">
      <c r="B56" s="133"/>
      <c r="C56" s="134"/>
      <c r="D56" s="135"/>
      <c r="E56" s="134"/>
      <c r="F56" s="140">
        <f>SUM(F28:F55)</f>
        <v>67370204.709999993</v>
      </c>
      <c r="G56" s="137"/>
      <c r="H56" s="138" t="str">
        <f t="shared" ca="1" si="0"/>
        <v/>
      </c>
      <c r="I56" s="139"/>
      <c r="J56" s="134"/>
    </row>
    <row r="57" spans="2:10" x14ac:dyDescent="0.25"/>
    <row r="58" spans="2:10" x14ac:dyDescent="0.25"/>
    <row r="59" spans="2:10" x14ac:dyDescent="0.25"/>
    <row r="60" spans="2:10" x14ac:dyDescent="0.25"/>
    <row r="61" spans="2:10" x14ac:dyDescent="0.25"/>
    <row r="62" spans="2:10" x14ac:dyDescent="0.25">
      <c r="D62" s="1" t="s">
        <v>488</v>
      </c>
    </row>
    <row r="63" spans="2:10" x14ac:dyDescent="0.25"/>
    <row r="64" spans="2:10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</sheetData>
  <sheetProtection sort="0"/>
  <mergeCells count="13">
    <mergeCell ref="B25:C25"/>
    <mergeCell ref="E18:J18"/>
    <mergeCell ref="E19:J19"/>
    <mergeCell ref="B20:J20"/>
    <mergeCell ref="B22:J22"/>
    <mergeCell ref="D23:F23"/>
    <mergeCell ref="B24:C24"/>
    <mergeCell ref="E17:J17"/>
    <mergeCell ref="B10:J10"/>
    <mergeCell ref="B11:J11"/>
    <mergeCell ref="B12:J12"/>
    <mergeCell ref="B13:J13"/>
    <mergeCell ref="E16:J16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57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2DD82C-526B-451A-A819-1282D48A5399}">
          <x14:formula1>
            <xm:f>Referencias!$A$1:$A$9</xm:f>
          </x14:formula1>
          <xm:sqref>F57:F1048576 I28:I56</xm:sqref>
        </x14:dataValidation>
        <x14:dataValidation type="list" allowBlank="1" showInputMessage="1" showErrorMessage="1" xr:uid="{67077435-E413-432B-A463-352FCA6D8633}">
          <x14:formula1>
            <xm:f>Referencias!$E$1:$E$6</xm:f>
          </x14:formula1>
          <xm:sqref>C28:C56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555E3-29DC-40BC-8E23-F64FDF1E5237}">
  <dimension ref="A1:M578"/>
  <sheetViews>
    <sheetView showGridLines="0" view="pageBreakPreview" topLeftCell="A8" zoomScale="60" zoomScaleNormal="95" workbookViewId="0">
      <selection activeCell="B30" sqref="B30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2:10" s="18" customFormat="1" ht="15.75" x14ac:dyDescent="0.25">
      <c r="B11" s="156" t="s">
        <v>4</v>
      </c>
      <c r="C11" s="156"/>
      <c r="D11" s="156"/>
      <c r="E11" s="156"/>
      <c r="F11" s="156"/>
      <c r="G11" s="156"/>
      <c r="H11" s="156"/>
      <c r="I11" s="156"/>
      <c r="J11" s="156"/>
    </row>
    <row r="12" spans="2:10" s="18" customFormat="1" ht="15.75" x14ac:dyDescent="0.25">
      <c r="B12" s="156" t="s">
        <v>431</v>
      </c>
      <c r="C12" s="156"/>
      <c r="D12" s="156"/>
      <c r="E12" s="156"/>
      <c r="F12" s="156"/>
      <c r="G12" s="156"/>
      <c r="H12" s="156"/>
      <c r="I12" s="156"/>
      <c r="J12" s="156"/>
    </row>
    <row r="13" spans="2:10" s="19" customFormat="1" ht="30" x14ac:dyDescent="0.25">
      <c r="B13" s="157"/>
      <c r="C13" s="157"/>
      <c r="D13" s="157"/>
      <c r="E13" s="157"/>
      <c r="F13" s="157"/>
      <c r="G13" s="157"/>
      <c r="H13" s="157"/>
      <c r="I13" s="157"/>
      <c r="J13" s="157"/>
    </row>
    <row r="14" spans="2:10" s="19" customFormat="1" ht="21" customHeight="1" x14ac:dyDescent="0.25">
      <c r="B14" s="147"/>
      <c r="C14" s="147"/>
      <c r="D14" s="147"/>
      <c r="E14" s="147"/>
      <c r="F14" s="147"/>
      <c r="G14" s="147"/>
      <c r="H14" s="147"/>
      <c r="I14" s="147"/>
      <c r="J14" s="147"/>
    </row>
    <row r="15" spans="2:10" s="22" customFormat="1" ht="12.75" x14ac:dyDescent="0.25">
      <c r="B15" s="93" t="s">
        <v>6</v>
      </c>
      <c r="C15" s="94">
        <v>2021</v>
      </c>
      <c r="D15" s="148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48"/>
      <c r="E16" s="158" t="s">
        <v>9</v>
      </c>
      <c r="F16" s="158"/>
      <c r="G16" s="158"/>
      <c r="H16" s="158"/>
      <c r="I16" s="158"/>
      <c r="J16" s="158"/>
    </row>
    <row r="17" spans="2:10" s="22" customFormat="1" ht="12.75" x14ac:dyDescent="0.25">
      <c r="B17" s="93" t="s">
        <v>10</v>
      </c>
      <c r="C17" s="94" t="s">
        <v>11</v>
      </c>
      <c r="D17" s="148"/>
      <c r="E17" s="158" t="s">
        <v>469</v>
      </c>
      <c r="F17" s="158"/>
      <c r="G17" s="158"/>
      <c r="H17" s="158"/>
      <c r="I17" s="158"/>
      <c r="J17" s="158"/>
    </row>
    <row r="18" spans="2:10" s="22" customFormat="1" ht="12.75" x14ac:dyDescent="0.25">
      <c r="B18" s="93" t="s">
        <v>13</v>
      </c>
      <c r="C18" s="94" t="s">
        <v>11</v>
      </c>
      <c r="D18" s="148"/>
      <c r="E18" s="158" t="s">
        <v>469</v>
      </c>
      <c r="F18" s="158"/>
      <c r="G18" s="158"/>
      <c r="H18" s="158"/>
      <c r="I18" s="158"/>
      <c r="J18" s="158"/>
    </row>
    <row r="19" spans="2:10" s="22" customFormat="1" ht="12.75" x14ac:dyDescent="0.25">
      <c r="B19" s="93" t="s">
        <v>14</v>
      </c>
      <c r="C19" s="109" t="s">
        <v>471</v>
      </c>
      <c r="D19" s="148"/>
      <c r="E19" s="158" t="s">
        <v>16</v>
      </c>
      <c r="F19" s="158"/>
      <c r="G19" s="158"/>
      <c r="H19" s="158"/>
      <c r="I19" s="158"/>
      <c r="J19" s="158"/>
    </row>
    <row r="20" spans="2:10" s="4" customFormat="1" ht="7.5" customHeight="1" x14ac:dyDescent="0.25">
      <c r="B20" s="159"/>
      <c r="C20" s="159"/>
      <c r="D20" s="159"/>
      <c r="E20" s="159"/>
      <c r="F20" s="159"/>
      <c r="G20" s="159"/>
      <c r="H20" s="159"/>
      <c r="I20" s="159"/>
      <c r="J20" s="159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60" t="s">
        <v>23</v>
      </c>
      <c r="C22" s="160"/>
      <c r="D22" s="160"/>
      <c r="E22" s="160"/>
      <c r="F22" s="160"/>
      <c r="G22" s="160"/>
      <c r="H22" s="160"/>
      <c r="I22" s="160"/>
      <c r="J22" s="160"/>
    </row>
    <row r="23" spans="2:10" s="5" customFormat="1" ht="15" customHeight="1" x14ac:dyDescent="0.25">
      <c r="C23" s="4"/>
      <c r="D23" s="161" t="s">
        <v>507</v>
      </c>
      <c r="E23" s="161"/>
      <c r="F23" s="161"/>
      <c r="I23" s="12"/>
    </row>
    <row r="24" spans="2:10" s="5" customFormat="1" x14ac:dyDescent="0.25">
      <c r="B24" s="154" t="s">
        <v>21</v>
      </c>
      <c r="C24" s="154"/>
      <c r="D24" s="11" t="e">
        <f>+F43-D25</f>
        <v>#REF!</v>
      </c>
      <c r="F24" s="10"/>
      <c r="I24" s="12"/>
    </row>
    <row r="25" spans="2:10" s="5" customFormat="1" x14ac:dyDescent="0.25">
      <c r="B25" s="154" t="s">
        <v>22</v>
      </c>
      <c r="C25" s="154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39</v>
      </c>
      <c r="C28" s="134" t="s">
        <v>378</v>
      </c>
      <c r="D28" s="135" t="s">
        <v>583</v>
      </c>
      <c r="E28" s="134" t="s">
        <v>584</v>
      </c>
      <c r="F28" s="140">
        <v>2055754.62</v>
      </c>
      <c r="G28" s="137">
        <v>44550</v>
      </c>
      <c r="H28" s="138" t="str">
        <f t="shared" ref="H28:H43" ca="1" si="0">IF($G28="","",IF((TODAY()-$G28)=1,(TODAY()-$G28)&amp;" día",IF((TODAY()-$G28)=-1,(TODAY()-$G28)&amp;" día",(TODAY()-$G28)&amp;" días")))</f>
        <v>240 días</v>
      </c>
      <c r="I28" s="139" t="s">
        <v>24</v>
      </c>
      <c r="J28" s="134" t="s">
        <v>716</v>
      </c>
    </row>
    <row r="29" spans="2:10" ht="30" customHeight="1" x14ac:dyDescent="0.25">
      <c r="B29" s="133" t="s">
        <v>422</v>
      </c>
      <c r="C29" s="134" t="s">
        <v>43</v>
      </c>
      <c r="D29" s="135" t="s">
        <v>591</v>
      </c>
      <c r="E29" s="134" t="s">
        <v>592</v>
      </c>
      <c r="F29" s="140">
        <v>4852993.12</v>
      </c>
      <c r="G29" s="137">
        <v>44580</v>
      </c>
      <c r="H29" s="138" t="str">
        <f t="shared" ca="1" si="0"/>
        <v>210 días</v>
      </c>
      <c r="I29" s="139" t="s">
        <v>575</v>
      </c>
      <c r="J29" s="134" t="s">
        <v>725</v>
      </c>
    </row>
    <row r="30" spans="2:10" ht="30" customHeight="1" x14ac:dyDescent="0.25">
      <c r="B30" s="133" t="s">
        <v>46</v>
      </c>
      <c r="C30" s="134" t="s">
        <v>44</v>
      </c>
      <c r="D30" s="135" t="s">
        <v>619</v>
      </c>
      <c r="E30" s="134" t="s">
        <v>620</v>
      </c>
      <c r="F30" s="140">
        <v>308000</v>
      </c>
      <c r="G30" s="137">
        <v>44613</v>
      </c>
      <c r="H30" s="138" t="str">
        <f t="shared" ca="1" si="0"/>
        <v>177 días</v>
      </c>
      <c r="I30" s="139" t="s">
        <v>24</v>
      </c>
      <c r="J30" s="134" t="s">
        <v>718</v>
      </c>
    </row>
    <row r="31" spans="2:10" ht="30" customHeight="1" x14ac:dyDescent="0.25">
      <c r="B31" s="133" t="s">
        <v>693</v>
      </c>
      <c r="C31" s="134" t="s">
        <v>43</v>
      </c>
      <c r="D31" s="135" t="s">
        <v>641</v>
      </c>
      <c r="E31" s="134" t="s">
        <v>647</v>
      </c>
      <c r="F31" s="140">
        <v>29945200</v>
      </c>
      <c r="G31" s="137">
        <v>44669</v>
      </c>
      <c r="H31" s="138" t="str">
        <f t="shared" ca="1" si="0"/>
        <v>121 días</v>
      </c>
      <c r="I31" s="139" t="s">
        <v>24</v>
      </c>
      <c r="J31" s="134" t="s">
        <v>725</v>
      </c>
    </row>
    <row r="32" spans="2:10" ht="30" customHeight="1" x14ac:dyDescent="0.25">
      <c r="B32" s="133" t="s">
        <v>695</v>
      </c>
      <c r="C32" s="134" t="s">
        <v>43</v>
      </c>
      <c r="D32" s="135" t="s">
        <v>664</v>
      </c>
      <c r="E32" s="134" t="s">
        <v>698</v>
      </c>
      <c r="F32" s="140">
        <v>95053.35</v>
      </c>
      <c r="G32" s="137">
        <v>44698</v>
      </c>
      <c r="H32" s="138" t="str">
        <f t="shared" ca="1" si="0"/>
        <v>92 días</v>
      </c>
      <c r="I32" s="139" t="s">
        <v>24</v>
      </c>
      <c r="J32" s="134" t="s">
        <v>675</v>
      </c>
    </row>
    <row r="33" spans="2:10" ht="30" customHeight="1" x14ac:dyDescent="0.25">
      <c r="B33" s="133" t="s">
        <v>577</v>
      </c>
      <c r="C33" s="134" t="s">
        <v>43</v>
      </c>
      <c r="D33" s="135" t="s">
        <v>701</v>
      </c>
      <c r="E33" s="134" t="s">
        <v>647</v>
      </c>
      <c r="F33" s="140">
        <v>4200000</v>
      </c>
      <c r="G33" s="137">
        <v>44698</v>
      </c>
      <c r="H33" s="138" t="str">
        <f t="shared" ca="1" si="0"/>
        <v>92 días</v>
      </c>
      <c r="I33" s="139" t="s">
        <v>24</v>
      </c>
      <c r="J33" s="134" t="s">
        <v>675</v>
      </c>
    </row>
    <row r="34" spans="2:10" ht="30" customHeight="1" x14ac:dyDescent="0.25">
      <c r="B34" s="133" t="s">
        <v>580</v>
      </c>
      <c r="C34" s="134" t="s">
        <v>43</v>
      </c>
      <c r="D34" s="135" t="s">
        <v>701</v>
      </c>
      <c r="E34" s="134" t="s">
        <v>647</v>
      </c>
      <c r="F34" s="140">
        <v>1680000</v>
      </c>
      <c r="G34" s="137">
        <v>44711</v>
      </c>
      <c r="H34" s="138" t="str">
        <f t="shared" ca="1" si="0"/>
        <v>79 días</v>
      </c>
      <c r="I34" s="139" t="s">
        <v>24</v>
      </c>
      <c r="J34" s="134" t="s">
        <v>675</v>
      </c>
    </row>
    <row r="35" spans="2:10" ht="30" customHeight="1" x14ac:dyDescent="0.25">
      <c r="B35" s="133" t="s">
        <v>721</v>
      </c>
      <c r="C35" s="134" t="s">
        <v>44</v>
      </c>
      <c r="D35" s="135" t="s">
        <v>619</v>
      </c>
      <c r="E35" s="134" t="s">
        <v>620</v>
      </c>
      <c r="F35" s="140">
        <v>143248</v>
      </c>
      <c r="G35" s="137">
        <v>44713</v>
      </c>
      <c r="H35" s="138" t="str">
        <f t="shared" ca="1" si="0"/>
        <v>77 días</v>
      </c>
      <c r="I35" s="139" t="s">
        <v>24</v>
      </c>
      <c r="J35" s="134" t="s">
        <v>718</v>
      </c>
    </row>
    <row r="36" spans="2:10" ht="30" customHeight="1" x14ac:dyDescent="0.25">
      <c r="B36" s="133" t="s">
        <v>389</v>
      </c>
      <c r="C36" s="134" t="s">
        <v>44</v>
      </c>
      <c r="D36" s="135" t="s">
        <v>619</v>
      </c>
      <c r="E36" s="134" t="s">
        <v>620</v>
      </c>
      <c r="F36" s="140">
        <v>84000</v>
      </c>
      <c r="G36" s="137">
        <v>44713</v>
      </c>
      <c r="H36" s="138" t="str">
        <f t="shared" ca="1" si="0"/>
        <v>77 días</v>
      </c>
      <c r="I36" s="139" t="s">
        <v>24</v>
      </c>
      <c r="J36" s="134" t="s">
        <v>718</v>
      </c>
    </row>
    <row r="37" spans="2:10" ht="30" customHeight="1" x14ac:dyDescent="0.25">
      <c r="B37" s="133" t="s">
        <v>95</v>
      </c>
      <c r="C37" s="134" t="s">
        <v>43</v>
      </c>
      <c r="D37" s="135" t="s">
        <v>728</v>
      </c>
      <c r="E37" s="134" t="s">
        <v>647</v>
      </c>
      <c r="F37" s="140">
        <v>6600000</v>
      </c>
      <c r="G37" s="137">
        <v>44722</v>
      </c>
      <c r="H37" s="138" t="str">
        <f t="shared" ca="1" si="0"/>
        <v>68 días</v>
      </c>
      <c r="I37" s="139" t="s">
        <v>24</v>
      </c>
      <c r="J37" s="134" t="s">
        <v>675</v>
      </c>
    </row>
    <row r="38" spans="2:10" ht="30" customHeight="1" x14ac:dyDescent="0.25">
      <c r="B38" s="133" t="s">
        <v>732</v>
      </c>
      <c r="C38" s="134" t="s">
        <v>43</v>
      </c>
      <c r="D38" s="135" t="s">
        <v>641</v>
      </c>
      <c r="E38" s="134" t="s">
        <v>702</v>
      </c>
      <c r="F38" s="140">
        <v>3000000</v>
      </c>
      <c r="G38" s="137">
        <v>44733</v>
      </c>
      <c r="H38" s="138" t="str">
        <f t="shared" ca="1" si="0"/>
        <v>57 días</v>
      </c>
      <c r="I38" s="139" t="s">
        <v>24</v>
      </c>
      <c r="J38" s="134" t="s">
        <v>675</v>
      </c>
    </row>
    <row r="39" spans="2:10" ht="30" customHeight="1" x14ac:dyDescent="0.25">
      <c r="B39" s="133" t="s">
        <v>733</v>
      </c>
      <c r="C39" s="134" t="s">
        <v>43</v>
      </c>
      <c r="D39" s="135" t="s">
        <v>712</v>
      </c>
      <c r="E39" s="134" t="s">
        <v>713</v>
      </c>
      <c r="F39" s="140">
        <v>36282.050000000003</v>
      </c>
      <c r="G39" s="137">
        <v>44734</v>
      </c>
      <c r="H39" s="138" t="str">
        <f t="shared" ca="1" si="0"/>
        <v>56 días</v>
      </c>
      <c r="I39" s="139" t="s">
        <v>24</v>
      </c>
      <c r="J39" s="134" t="s">
        <v>739</v>
      </c>
    </row>
    <row r="40" spans="2:10" ht="30" customHeight="1" x14ac:dyDescent="0.25">
      <c r="B40" s="133" t="s">
        <v>425</v>
      </c>
      <c r="C40" s="134" t="s">
        <v>43</v>
      </c>
      <c r="D40" s="135" t="s">
        <v>712</v>
      </c>
      <c r="E40" s="134" t="s">
        <v>713</v>
      </c>
      <c r="F40" s="140">
        <v>20783.330000000002</v>
      </c>
      <c r="G40" s="137">
        <v>44734</v>
      </c>
      <c r="H40" s="138" t="str">
        <f t="shared" ca="1" si="0"/>
        <v>56 días</v>
      </c>
      <c r="I40" s="139" t="s">
        <v>24</v>
      </c>
      <c r="J40" s="134" t="s">
        <v>739</v>
      </c>
    </row>
    <row r="41" spans="2:10" ht="30" customHeight="1" x14ac:dyDescent="0.25">
      <c r="B41" s="133" t="s">
        <v>425</v>
      </c>
      <c r="C41" s="134" t="s">
        <v>43</v>
      </c>
      <c r="D41" s="135" t="s">
        <v>738</v>
      </c>
      <c r="E41" s="134" t="s">
        <v>647</v>
      </c>
      <c r="F41" s="140">
        <v>8384000</v>
      </c>
      <c r="G41" s="137">
        <v>44739</v>
      </c>
      <c r="H41" s="138" t="str">
        <f t="shared" ca="1" si="0"/>
        <v>51 días</v>
      </c>
      <c r="I41" s="139" t="s">
        <v>24</v>
      </c>
      <c r="J41" s="134" t="s">
        <v>675</v>
      </c>
    </row>
    <row r="42" spans="2:10" ht="30" customHeight="1" x14ac:dyDescent="0.25">
      <c r="B42" s="133" t="s">
        <v>426</v>
      </c>
      <c r="C42" s="134" t="s">
        <v>43</v>
      </c>
      <c r="D42" s="135" t="s">
        <v>738</v>
      </c>
      <c r="E42" s="134" t="s">
        <v>647</v>
      </c>
      <c r="F42" s="140">
        <v>2949750</v>
      </c>
      <c r="G42" s="137">
        <v>44739</v>
      </c>
      <c r="H42" s="138" t="str">
        <f t="shared" ca="1" si="0"/>
        <v>51 días</v>
      </c>
      <c r="I42" s="139" t="s">
        <v>24</v>
      </c>
      <c r="J42" s="134" t="s">
        <v>675</v>
      </c>
    </row>
    <row r="43" spans="2:10" ht="18" x14ac:dyDescent="0.25">
      <c r="B43" s="133"/>
      <c r="C43" s="134"/>
      <c r="D43" s="135"/>
      <c r="E43" s="134"/>
      <c r="F43" s="140">
        <f>SUM(F28:F42)</f>
        <v>64355064.469999999</v>
      </c>
      <c r="G43" s="137"/>
      <c r="H43" s="138" t="str">
        <f t="shared" ca="1" si="0"/>
        <v/>
      </c>
      <c r="I43" s="139"/>
      <c r="J43" s="134"/>
    </row>
    <row r="44" spans="2:10" x14ac:dyDescent="0.25"/>
    <row r="45" spans="2:10" x14ac:dyDescent="0.25"/>
    <row r="46" spans="2:10" x14ac:dyDescent="0.25"/>
    <row r="47" spans="2:10" x14ac:dyDescent="0.25"/>
    <row r="48" spans="2:10" x14ac:dyDescent="0.25"/>
    <row r="49" spans="4:4" x14ac:dyDescent="0.25">
      <c r="D49" s="1" t="s">
        <v>488</v>
      </c>
    </row>
    <row r="50" spans="4:4" x14ac:dyDescent="0.25"/>
    <row r="51" spans="4:4" x14ac:dyDescent="0.25"/>
    <row r="52" spans="4:4" x14ac:dyDescent="0.25"/>
    <row r="53" spans="4:4" x14ac:dyDescent="0.25"/>
    <row r="54" spans="4:4" x14ac:dyDescent="0.25"/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</sheetData>
  <sheetProtection sort="0"/>
  <mergeCells count="13">
    <mergeCell ref="E17:J17"/>
    <mergeCell ref="B10:J10"/>
    <mergeCell ref="B11:J11"/>
    <mergeCell ref="B12:J12"/>
    <mergeCell ref="B13:J13"/>
    <mergeCell ref="E16:J16"/>
    <mergeCell ref="B25:C25"/>
    <mergeCell ref="E18:J18"/>
    <mergeCell ref="E19:J19"/>
    <mergeCell ref="B20:J20"/>
    <mergeCell ref="B22:J22"/>
    <mergeCell ref="D23:F23"/>
    <mergeCell ref="B24:C24"/>
  </mergeCells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44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8926B3-730A-46C5-9B9C-D028FA224173}">
          <x14:formula1>
            <xm:f>Referencias!$A$1:$A$9</xm:f>
          </x14:formula1>
          <xm:sqref>F44:F1048576 I28:I43</xm:sqref>
        </x14:dataValidation>
        <x14:dataValidation type="list" allowBlank="1" showInputMessage="1" showErrorMessage="1" xr:uid="{7A0F4646-0895-4558-A21E-6E212DD5A30D}">
          <x14:formula1>
            <xm:f>Referencias!$E$1:$E$6</xm:f>
          </x14:formula1>
          <xm:sqref>C28:C43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Resumen</vt:lpstr>
      <vt:lpstr>Cuentas por pagar</vt:lpstr>
      <vt:lpstr>Hoja2</vt:lpstr>
      <vt:lpstr>Cuentas por pagar (3)</vt:lpstr>
      <vt:lpstr>C X P-2022</vt:lpstr>
      <vt:lpstr>C X P-2022 (2)</vt:lpstr>
      <vt:lpstr>C X P-2022 (3)</vt:lpstr>
      <vt:lpstr>C X P-2022 (4)</vt:lpstr>
      <vt:lpstr>C X P-2022 (5)</vt:lpstr>
      <vt:lpstr>C X P-2022 (6)</vt:lpstr>
      <vt:lpstr>C X P-2022 (7)</vt:lpstr>
      <vt:lpstr>Hoja1</vt:lpstr>
      <vt:lpstr>Avance 15%</vt:lpstr>
      <vt:lpstr>Sheet1</vt:lpstr>
      <vt:lpstr>Detalle Plantas Pendientes</vt:lpstr>
      <vt:lpstr>Libr. LPN-2017 sin asignar</vt:lpstr>
      <vt:lpstr>Seguimiento a viveristas</vt:lpstr>
      <vt:lpstr>Viveristas 19 sin terminar 17</vt:lpstr>
      <vt:lpstr>Referencias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Gisselle Beras</dc:creator>
  <cp:lastModifiedBy>karina perez</cp:lastModifiedBy>
  <cp:lastPrinted>2022-06-13T13:05:33Z</cp:lastPrinted>
  <dcterms:created xsi:type="dcterms:W3CDTF">2019-11-07T12:36:45Z</dcterms:created>
  <dcterms:modified xsi:type="dcterms:W3CDTF">2022-08-17T13:24:47Z</dcterms:modified>
</cp:coreProperties>
</file>